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ichValueRel.xml" ContentType="application/vnd.ms-excel.richvaluerel+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checkCompatibility="1" defaultThemeVersion="124226"/>
  <mc:AlternateContent xmlns:mc="http://schemas.openxmlformats.org/markup-compatibility/2006">
    <mc:Choice Requires="x15">
      <x15ac:absPath xmlns:x15ac="http://schemas.microsoft.com/office/spreadsheetml/2010/11/ac" url="https://enabelbe-my.sharepoint.com/personal/jocelyne_murhonyi_enabel_be/Documents/Publications AAP/COD22023-10044-Jeunesse/"/>
    </mc:Choice>
  </mc:AlternateContent>
  <xr:revisionPtr revIDLastSave="0" documentId="8_{258274E9-34B0-41FE-8D9A-F181E0E5EBF1}" xr6:coauthVersionLast="47" xr6:coauthVersionMax="47" xr10:uidLastSave="{00000000-0000-0000-0000-000000000000}"/>
  <bookViews>
    <workbookView xWindow="-108" yWindow="-108" windowWidth="23256" windowHeight="12456" firstSheet="3" activeTab="8" xr2:uid="{00000000-000D-0000-FFFF-FFFF00000000}"/>
  </bookViews>
  <sheets>
    <sheet name="sheet5" sheetId="8" state="hidden" r:id="rId1"/>
    <sheet name=" GUIDE" sheetId="5" r:id="rId2"/>
    <sheet name=" INFORMATIONS GÉNÉRALES" sheetId="23" r:id="rId3"/>
    <sheet name=" BUDGET" sheetId="7" r:id="rId4"/>
    <sheet name=" FICHE RECAPITULATIVE" sheetId="22" r:id="rId5"/>
    <sheet name=" RAPPORT FINANCIER N° 01" sheetId="10" r:id="rId6"/>
    <sheet name=" LISTE DES TRANSACTIONS REP 01" sheetId="15" r:id="rId7"/>
    <sheet name=" RAPPORT FINANCIER N° 02" sheetId="16" r:id="rId8"/>
    <sheet name="LISTE DES TRANSACTIONS REP 02" sheetId="18" r:id="rId9"/>
    <sheet name=" RAPPORT FINANCIER N° 03" sheetId="17" r:id="rId10"/>
    <sheet name="LISTE DES TRANSACTIONS REP 03" sheetId="19" r:id="rId11"/>
    <sheet name=" RAPPORT FINANCIER N° 04" sheetId="20" r:id="rId12"/>
    <sheet name="LISTE DES TRANSACTIONS REP 04" sheetId="21" r:id="rId13"/>
    <sheet name=" AMENDEMENT N° 01" sheetId="13" r:id="rId14"/>
    <sheet name=" Feuille1" sheetId="2" state="hidden" r:id="rId15"/>
  </sheets>
  <definedNames>
    <definedName name="_xlnm._FilterDatabase" localSheetId="3" hidden="1">#REF!</definedName>
    <definedName name="total_cost">#REF!</definedName>
    <definedName name="total_cost_y1">#REF!</definedName>
    <definedName name="_xlnm.Print_Area" localSheetId="3">#REF!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6" i="20" l="1"/>
  <c r="H75" i="20"/>
  <c r="H73" i="20"/>
  <c r="H72" i="20"/>
  <c r="H71" i="20"/>
  <c r="H70" i="20"/>
  <c r="H68" i="20"/>
  <c r="H67" i="20"/>
  <c r="H66" i="20"/>
  <c r="H65" i="20"/>
  <c r="H44" i="20"/>
  <c r="H76" i="17"/>
  <c r="H75" i="17"/>
  <c r="H73" i="17"/>
  <c r="H72" i="17"/>
  <c r="H71" i="17"/>
  <c r="H70" i="17"/>
  <c r="H68" i="17"/>
  <c r="H67" i="17"/>
  <c r="H66" i="17"/>
  <c r="H65" i="17"/>
  <c r="H44" i="17"/>
  <c r="H76" i="16"/>
  <c r="H75" i="16"/>
  <c r="H73" i="16"/>
  <c r="H72" i="16"/>
  <c r="H71" i="16"/>
  <c r="H70" i="16"/>
  <c r="H68" i="16"/>
  <c r="H67" i="16"/>
  <c r="H66" i="16"/>
  <c r="H65" i="16"/>
  <c r="H44" i="16"/>
  <c r="H76" i="10"/>
  <c r="I76" i="16" s="1"/>
  <c r="H75" i="10"/>
  <c r="I75" i="16" s="1"/>
  <c r="H73" i="10"/>
  <c r="I73" i="16" s="1"/>
  <c r="H72" i="10"/>
  <c r="I72" i="16" s="1"/>
  <c r="H71" i="10"/>
  <c r="I71" i="16" s="1"/>
  <c r="H68" i="10"/>
  <c r="I68" i="16" s="1"/>
  <c r="H67" i="10"/>
  <c r="I67" i="16" s="1"/>
  <c r="H66" i="10"/>
  <c r="I66" i="16" s="1"/>
  <c r="H65" i="10"/>
  <c r="I65" i="16" s="1"/>
  <c r="H44" i="10"/>
  <c r="I44" i="16" s="1"/>
  <c r="G49" i="23"/>
  <c r="G48" i="23"/>
  <c r="G47" i="23"/>
  <c r="G46" i="23"/>
  <c r="G45" i="23"/>
  <c r="G44" i="23"/>
  <c r="G43" i="23"/>
  <c r="G42" i="23"/>
  <c r="M343" i="13" l="1"/>
  <c r="M342" i="13" s="1"/>
  <c r="M326" i="13"/>
  <c r="M305" i="13"/>
  <c r="M284" i="13"/>
  <c r="M242" i="13"/>
  <c r="M226" i="13"/>
  <c r="M189" i="13"/>
  <c r="M153" i="13"/>
  <c r="M117" i="13"/>
  <c r="R80" i="20"/>
  <c r="S80" i="20"/>
  <c r="T80" i="20"/>
  <c r="S77" i="20"/>
  <c r="R78" i="20"/>
  <c r="R77" i="20" s="1"/>
  <c r="S78" i="20"/>
  <c r="T78" i="20"/>
  <c r="T77" i="20" s="1"/>
  <c r="R69" i="20"/>
  <c r="S69" i="20"/>
  <c r="T69" i="20"/>
  <c r="R64" i="20"/>
  <c r="R63" i="20" s="1"/>
  <c r="S64" i="20"/>
  <c r="T64" i="20"/>
  <c r="R54" i="20"/>
  <c r="S54" i="20"/>
  <c r="S49" i="20" s="1"/>
  <c r="T54" i="20"/>
  <c r="T49" i="20" s="1"/>
  <c r="R50" i="20"/>
  <c r="S50" i="20"/>
  <c r="T50" i="20"/>
  <c r="R41" i="20"/>
  <c r="S41" i="20"/>
  <c r="T41" i="20"/>
  <c r="T32" i="20"/>
  <c r="R33" i="20"/>
  <c r="S33" i="20"/>
  <c r="T33" i="20"/>
  <c r="R24" i="20"/>
  <c r="S24" i="20"/>
  <c r="T24" i="20"/>
  <c r="R16" i="20"/>
  <c r="S16" i="20"/>
  <c r="T16" i="20"/>
  <c r="R8" i="20"/>
  <c r="R7" i="20" s="1"/>
  <c r="S8" i="20"/>
  <c r="T8" i="20"/>
  <c r="T7" i="20" s="1"/>
  <c r="S77" i="17"/>
  <c r="T77" i="17"/>
  <c r="R78" i="17"/>
  <c r="R77" i="17" s="1"/>
  <c r="S78" i="17"/>
  <c r="T78" i="17"/>
  <c r="R69" i="17"/>
  <c r="S69" i="17"/>
  <c r="T69" i="17"/>
  <c r="R64" i="17"/>
  <c r="S64" i="17"/>
  <c r="T64" i="17"/>
  <c r="R54" i="17"/>
  <c r="S54" i="17"/>
  <c r="S49" i="17" s="1"/>
  <c r="T54" i="17"/>
  <c r="R49" i="17"/>
  <c r="R50" i="17"/>
  <c r="S50" i="17"/>
  <c r="T50" i="17"/>
  <c r="R41" i="17"/>
  <c r="S41" i="17"/>
  <c r="T41" i="17"/>
  <c r="R33" i="17"/>
  <c r="S33" i="17"/>
  <c r="T33" i="17"/>
  <c r="R24" i="17"/>
  <c r="S24" i="17"/>
  <c r="T24" i="17"/>
  <c r="R16" i="17"/>
  <c r="R7" i="17" s="1"/>
  <c r="S16" i="17"/>
  <c r="T16" i="17"/>
  <c r="R8" i="17"/>
  <c r="S8" i="17"/>
  <c r="T8" i="17"/>
  <c r="R54" i="16"/>
  <c r="S54" i="16"/>
  <c r="T54" i="16"/>
  <c r="R50" i="16"/>
  <c r="S50" i="16"/>
  <c r="T50" i="16"/>
  <c r="R41" i="16"/>
  <c r="R32" i="16" s="1"/>
  <c r="S41" i="16"/>
  <c r="T41" i="16"/>
  <c r="R33" i="16"/>
  <c r="S33" i="16"/>
  <c r="T33" i="16"/>
  <c r="T32" i="16" s="1"/>
  <c r="R24" i="16"/>
  <c r="S24" i="16"/>
  <c r="T24" i="16"/>
  <c r="R16" i="16"/>
  <c r="S16" i="16"/>
  <c r="T16" i="16"/>
  <c r="R8" i="16"/>
  <c r="S8" i="16"/>
  <c r="T8" i="16"/>
  <c r="T77" i="16"/>
  <c r="R78" i="16"/>
  <c r="R77" i="16" s="1"/>
  <c r="S78" i="16"/>
  <c r="S77" i="16" s="1"/>
  <c r="T78" i="16"/>
  <c r="R69" i="16"/>
  <c r="S69" i="16"/>
  <c r="T69" i="16"/>
  <c r="R64" i="16"/>
  <c r="S64" i="16"/>
  <c r="T64" i="16"/>
  <c r="S7" i="16"/>
  <c r="T7" i="16"/>
  <c r="P80" i="10"/>
  <c r="Q80" i="10"/>
  <c r="R80" i="10"/>
  <c r="P78" i="10"/>
  <c r="P77" i="10" s="1"/>
  <c r="Q78" i="10"/>
  <c r="Q77" i="10" s="1"/>
  <c r="R78" i="10"/>
  <c r="R77" i="10" s="1"/>
  <c r="P69" i="10"/>
  <c r="P63" i="10" s="1"/>
  <c r="Q69" i="10"/>
  <c r="R69" i="10"/>
  <c r="R63" i="10" s="1"/>
  <c r="P64" i="10"/>
  <c r="Q64" i="10"/>
  <c r="R64" i="10"/>
  <c r="P54" i="10"/>
  <c r="Q54" i="10"/>
  <c r="R54" i="10"/>
  <c r="R50" i="10"/>
  <c r="P50" i="10"/>
  <c r="Q50" i="10"/>
  <c r="R41" i="10"/>
  <c r="Q41" i="10"/>
  <c r="P41" i="10"/>
  <c r="O41" i="10"/>
  <c r="N41" i="10"/>
  <c r="M41" i="10"/>
  <c r="R33" i="10"/>
  <c r="Q33" i="10"/>
  <c r="P33" i="10"/>
  <c r="O33" i="10"/>
  <c r="N33" i="10"/>
  <c r="M33" i="10"/>
  <c r="R24" i="10"/>
  <c r="Q24" i="10"/>
  <c r="P24" i="10"/>
  <c r="O24" i="10"/>
  <c r="N24" i="10"/>
  <c r="M24" i="10"/>
  <c r="R16" i="10"/>
  <c r="Q16" i="10"/>
  <c r="P16" i="10"/>
  <c r="O16" i="10"/>
  <c r="N16" i="10"/>
  <c r="M16" i="10"/>
  <c r="R7" i="10"/>
  <c r="R6" i="10" s="1"/>
  <c r="N8" i="10"/>
  <c r="O8" i="10"/>
  <c r="P8" i="10"/>
  <c r="Q8" i="10"/>
  <c r="R8" i="10"/>
  <c r="M8" i="10"/>
  <c r="G3" i="15"/>
  <c r="G4" i="15"/>
  <c r="G5" i="15"/>
  <c r="H70" i="10" s="1"/>
  <c r="I70" i="16" s="1"/>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2" i="15"/>
  <c r="P299" i="7"/>
  <c r="O299" i="7"/>
  <c r="N299" i="7"/>
  <c r="M299" i="7"/>
  <c r="P298" i="7"/>
  <c r="O298" i="7"/>
  <c r="N298" i="7"/>
  <c r="M298" i="7"/>
  <c r="P297" i="7"/>
  <c r="O297" i="7"/>
  <c r="N297" i="7"/>
  <c r="M297" i="7"/>
  <c r="P296" i="7"/>
  <c r="O296" i="7"/>
  <c r="N296" i="7"/>
  <c r="M296" i="7"/>
  <c r="P294" i="7"/>
  <c r="O294" i="7"/>
  <c r="N294" i="7"/>
  <c r="M294" i="7"/>
  <c r="P293" i="7"/>
  <c r="O293" i="7"/>
  <c r="N293" i="7"/>
  <c r="M293" i="7"/>
  <c r="P292" i="7"/>
  <c r="O292" i="7"/>
  <c r="N292" i="7"/>
  <c r="M292" i="7"/>
  <c r="P291" i="7"/>
  <c r="O291" i="7"/>
  <c r="N291" i="7"/>
  <c r="M291" i="7"/>
  <c r="P289" i="7"/>
  <c r="O289" i="7"/>
  <c r="N289" i="7"/>
  <c r="M289" i="7"/>
  <c r="P288" i="7"/>
  <c r="O288" i="7"/>
  <c r="N288" i="7"/>
  <c r="M288" i="7"/>
  <c r="P287" i="7"/>
  <c r="O287" i="7"/>
  <c r="N287" i="7"/>
  <c r="M287" i="7"/>
  <c r="P286" i="7"/>
  <c r="O286" i="7"/>
  <c r="N286" i="7"/>
  <c r="M286" i="7"/>
  <c r="P236" i="7"/>
  <c r="O236" i="7"/>
  <c r="N236" i="7"/>
  <c r="M236" i="7"/>
  <c r="P235" i="7"/>
  <c r="O235" i="7"/>
  <c r="N235" i="7"/>
  <c r="M235" i="7"/>
  <c r="P234" i="7"/>
  <c r="O234" i="7"/>
  <c r="N234" i="7"/>
  <c r="M234" i="7"/>
  <c r="P233" i="7"/>
  <c r="O233" i="7"/>
  <c r="N233" i="7"/>
  <c r="M233" i="7"/>
  <c r="P231" i="7"/>
  <c r="O231" i="7"/>
  <c r="N231" i="7"/>
  <c r="M231" i="7"/>
  <c r="P230" i="7"/>
  <c r="O230" i="7"/>
  <c r="N230" i="7"/>
  <c r="M230" i="7"/>
  <c r="P229" i="7"/>
  <c r="O229" i="7"/>
  <c r="N229" i="7"/>
  <c r="M229" i="7"/>
  <c r="P228" i="7"/>
  <c r="O228" i="7"/>
  <c r="N228" i="7"/>
  <c r="M228" i="7"/>
  <c r="P194" i="7"/>
  <c r="O194" i="7"/>
  <c r="N194" i="7"/>
  <c r="M194" i="7"/>
  <c r="P193" i="7"/>
  <c r="O193" i="7"/>
  <c r="N193" i="7"/>
  <c r="M193" i="7"/>
  <c r="P192" i="7"/>
  <c r="O192" i="7"/>
  <c r="N192" i="7"/>
  <c r="M192" i="7"/>
  <c r="P191" i="7"/>
  <c r="O191" i="7"/>
  <c r="N191" i="7"/>
  <c r="M191" i="7"/>
  <c r="M156" i="7"/>
  <c r="N156" i="7"/>
  <c r="O156" i="7"/>
  <c r="P156" i="7"/>
  <c r="M157" i="7"/>
  <c r="N157" i="7"/>
  <c r="O157" i="7"/>
  <c r="P157" i="7"/>
  <c r="M158" i="7"/>
  <c r="N158" i="7"/>
  <c r="O158" i="7"/>
  <c r="P158" i="7"/>
  <c r="N155" i="7"/>
  <c r="O155" i="7"/>
  <c r="P155" i="7"/>
  <c r="M155" i="7"/>
  <c r="N122" i="7"/>
  <c r="O122" i="7"/>
  <c r="P122" i="7"/>
  <c r="M122" i="7"/>
  <c r="N121" i="7"/>
  <c r="O121" i="7"/>
  <c r="P121" i="7"/>
  <c r="M121" i="7"/>
  <c r="N120" i="7"/>
  <c r="O120" i="7"/>
  <c r="P120" i="7"/>
  <c r="M120" i="7"/>
  <c r="M119" i="7"/>
  <c r="P119" i="7"/>
  <c r="O119" i="7"/>
  <c r="N119" i="7"/>
  <c r="N85" i="7"/>
  <c r="O85" i="7"/>
  <c r="P85" i="7"/>
  <c r="M85" i="7"/>
  <c r="N84" i="7"/>
  <c r="O84" i="7"/>
  <c r="P84" i="7"/>
  <c r="M84" i="7"/>
  <c r="N83" i="7"/>
  <c r="O83" i="7"/>
  <c r="P83" i="7"/>
  <c r="M83" i="7"/>
  <c r="N82" i="7"/>
  <c r="O82" i="7"/>
  <c r="P82" i="7"/>
  <c r="M82" i="7"/>
  <c r="N49" i="7"/>
  <c r="O49" i="7"/>
  <c r="P49" i="7"/>
  <c r="M49" i="7"/>
  <c r="N48" i="7"/>
  <c r="O48" i="7"/>
  <c r="P48" i="7"/>
  <c r="M48" i="7"/>
  <c r="N47" i="7"/>
  <c r="O47" i="7"/>
  <c r="P47" i="7"/>
  <c r="M47" i="7"/>
  <c r="N46" i="7"/>
  <c r="O46" i="7"/>
  <c r="P46" i="7"/>
  <c r="M46" i="7"/>
  <c r="Q336" i="7"/>
  <c r="Q335" i="7"/>
  <c r="Q334" i="7"/>
  <c r="Q333" i="7"/>
  <c r="Q331" i="7"/>
  <c r="Q330" i="7"/>
  <c r="Q329" i="7"/>
  <c r="Q328" i="7"/>
  <c r="Q325" i="7"/>
  <c r="Q324" i="7"/>
  <c r="Q323" i="7"/>
  <c r="Q322" i="7"/>
  <c r="Q320" i="7"/>
  <c r="Q319" i="7"/>
  <c r="Q318" i="7"/>
  <c r="Q317" i="7"/>
  <c r="Q315" i="7"/>
  <c r="Q314" i="7"/>
  <c r="Q313" i="7"/>
  <c r="Q312" i="7"/>
  <c r="Q310" i="7"/>
  <c r="Q308" i="7"/>
  <c r="Q304" i="7"/>
  <c r="Q303" i="7"/>
  <c r="Q302" i="7"/>
  <c r="Q301" i="7"/>
  <c r="Q282" i="7"/>
  <c r="Q281" i="7"/>
  <c r="Q280" i="7"/>
  <c r="Q279" i="7"/>
  <c r="Q277" i="7"/>
  <c r="Q276" i="7"/>
  <c r="Q275" i="7"/>
  <c r="Q274" i="7"/>
  <c r="Q272" i="7"/>
  <c r="Q271" i="7"/>
  <c r="Q270" i="7"/>
  <c r="Q269" i="7"/>
  <c r="Q267" i="7"/>
  <c r="Q266" i="7"/>
  <c r="Q265" i="7"/>
  <c r="Q264" i="7"/>
  <c r="Q262" i="7"/>
  <c r="Q261" i="7"/>
  <c r="Q260" i="7"/>
  <c r="Q259" i="7"/>
  <c r="Q257" i="7"/>
  <c r="Q256" i="7"/>
  <c r="Q255" i="7"/>
  <c r="Q254" i="7"/>
  <c r="Q252" i="7"/>
  <c r="Q251" i="7"/>
  <c r="Q250" i="7"/>
  <c r="Q249" i="7"/>
  <c r="Q247" i="7"/>
  <c r="Q246" i="7"/>
  <c r="Q245" i="7"/>
  <c r="Q244" i="7"/>
  <c r="Q241" i="7"/>
  <c r="Q240" i="7"/>
  <c r="Q239" i="7"/>
  <c r="Q238" i="7"/>
  <c r="Q224" i="7"/>
  <c r="Q223" i="7"/>
  <c r="Q222" i="7"/>
  <c r="Q221" i="7"/>
  <c r="Q219" i="7"/>
  <c r="Q218" i="7"/>
  <c r="Q217" i="7"/>
  <c r="Q216" i="7"/>
  <c r="Q214" i="7"/>
  <c r="Q213" i="7"/>
  <c r="Q212" i="7"/>
  <c r="Q211" i="7"/>
  <c r="Q209" i="7"/>
  <c r="Q208" i="7"/>
  <c r="Q207" i="7"/>
  <c r="Q206" i="7"/>
  <c r="Q204" i="7"/>
  <c r="Q203" i="7"/>
  <c r="Q202" i="7"/>
  <c r="Q201" i="7"/>
  <c r="Q199" i="7"/>
  <c r="Q198" i="7"/>
  <c r="Q197" i="7"/>
  <c r="Q196" i="7"/>
  <c r="Q188" i="7"/>
  <c r="Q187" i="7"/>
  <c r="Q186" i="7"/>
  <c r="Q185" i="7"/>
  <c r="Q183" i="7"/>
  <c r="Q182" i="7"/>
  <c r="Q181" i="7"/>
  <c r="Q180" i="7"/>
  <c r="Q178" i="7"/>
  <c r="Q177" i="7"/>
  <c r="Q176" i="7"/>
  <c r="Q175" i="7"/>
  <c r="Q173" i="7"/>
  <c r="Q172" i="7"/>
  <c r="Q171" i="7"/>
  <c r="Q170" i="7"/>
  <c r="Q168" i="7"/>
  <c r="Q167" i="7"/>
  <c r="Q166" i="7"/>
  <c r="Q165" i="7"/>
  <c r="Q163" i="7"/>
  <c r="Q162" i="7"/>
  <c r="Q161" i="7"/>
  <c r="Q160" i="7"/>
  <c r="Q152" i="7"/>
  <c r="Q151" i="7"/>
  <c r="Q150" i="7"/>
  <c r="Q149" i="7"/>
  <c r="Q147" i="7"/>
  <c r="Q146" i="7"/>
  <c r="Q145" i="7"/>
  <c r="Q144" i="7"/>
  <c r="Q142" i="7"/>
  <c r="Q141" i="7"/>
  <c r="Q140" i="7"/>
  <c r="Q139" i="7"/>
  <c r="Q137" i="7"/>
  <c r="Q136" i="7"/>
  <c r="Q135" i="7"/>
  <c r="Q134" i="7"/>
  <c r="Q132" i="7"/>
  <c r="Q131" i="7"/>
  <c r="Q130" i="7"/>
  <c r="Q129" i="7"/>
  <c r="Q127" i="7"/>
  <c r="Q126" i="7"/>
  <c r="Q125" i="7"/>
  <c r="Q124" i="7"/>
  <c r="Q115" i="7"/>
  <c r="Q114" i="7"/>
  <c r="Q113" i="7"/>
  <c r="Q112" i="7"/>
  <c r="Q110" i="7"/>
  <c r="Q109" i="7"/>
  <c r="Q108" i="7"/>
  <c r="Q107" i="7"/>
  <c r="Q105" i="7"/>
  <c r="Q104" i="7"/>
  <c r="Q103" i="7"/>
  <c r="Q102" i="7"/>
  <c r="Q100" i="7"/>
  <c r="Q99" i="7"/>
  <c r="Q98" i="7"/>
  <c r="Q97" i="7"/>
  <c r="Q95" i="7"/>
  <c r="Q94" i="7"/>
  <c r="Q93" i="7"/>
  <c r="Q92" i="7"/>
  <c r="Q90" i="7"/>
  <c r="Q89" i="7"/>
  <c r="Q88" i="7"/>
  <c r="Q87" i="7"/>
  <c r="Q79" i="7"/>
  <c r="Q78" i="7"/>
  <c r="Q77" i="7"/>
  <c r="Q76" i="7"/>
  <c r="Q74" i="7"/>
  <c r="Q73" i="7"/>
  <c r="Q72" i="7"/>
  <c r="Q71" i="7"/>
  <c r="Q69" i="7"/>
  <c r="Q68" i="7"/>
  <c r="Q67" i="7"/>
  <c r="Q66" i="7"/>
  <c r="Q64" i="7"/>
  <c r="Q63" i="7"/>
  <c r="Q62" i="7"/>
  <c r="Q61" i="7"/>
  <c r="Q59" i="7"/>
  <c r="Q58" i="7"/>
  <c r="Q57" i="7"/>
  <c r="Q56" i="7"/>
  <c r="Q54" i="7"/>
  <c r="Q53" i="7"/>
  <c r="Q52" i="7"/>
  <c r="Q51" i="7"/>
  <c r="Q43" i="7"/>
  <c r="Q42" i="7"/>
  <c r="Q41" i="7"/>
  <c r="Q40" i="7"/>
  <c r="Q38" i="7"/>
  <c r="Q37" i="7"/>
  <c r="Q36" i="7"/>
  <c r="Q35" i="7"/>
  <c r="Q33" i="7"/>
  <c r="Q32" i="7"/>
  <c r="Q31" i="7"/>
  <c r="Q30" i="7"/>
  <c r="Q28" i="7"/>
  <c r="Q27" i="7"/>
  <c r="Q26" i="7"/>
  <c r="Q25" i="7"/>
  <c r="Q23" i="7"/>
  <c r="Q22" i="7"/>
  <c r="Q21" i="7"/>
  <c r="Q20" i="7"/>
  <c r="Q18" i="7"/>
  <c r="Q17" i="7"/>
  <c r="Q16" i="7"/>
  <c r="Q15" i="7"/>
  <c r="N13" i="7"/>
  <c r="O13" i="7"/>
  <c r="P13" i="7"/>
  <c r="M13" i="7"/>
  <c r="N12" i="7"/>
  <c r="O12" i="7"/>
  <c r="P12" i="7"/>
  <c r="M12" i="7"/>
  <c r="R300" i="7"/>
  <c r="S300" i="7"/>
  <c r="T300" i="7"/>
  <c r="N300" i="7"/>
  <c r="O300" i="7"/>
  <c r="P300" i="7"/>
  <c r="M300" i="7"/>
  <c r="G22" i="22"/>
  <c r="I22" i="22"/>
  <c r="R28" i="13"/>
  <c r="R27" i="13"/>
  <c r="R26" i="13"/>
  <c r="R25" i="13"/>
  <c r="R43" i="13"/>
  <c r="R42" i="13"/>
  <c r="R41" i="13"/>
  <c r="R40" i="13"/>
  <c r="R38" i="13"/>
  <c r="R37" i="13"/>
  <c r="R36" i="13"/>
  <c r="R35" i="13"/>
  <c r="R33" i="13"/>
  <c r="R32" i="13"/>
  <c r="R31" i="13"/>
  <c r="R30" i="13"/>
  <c r="R21" i="13"/>
  <c r="R22" i="13"/>
  <c r="R23" i="13"/>
  <c r="U340" i="13"/>
  <c r="U341" i="13"/>
  <c r="U339" i="13"/>
  <c r="U338" i="13"/>
  <c r="U336" i="13"/>
  <c r="U335" i="13"/>
  <c r="U334" i="13"/>
  <c r="U333" i="13"/>
  <c r="U331" i="13"/>
  <c r="U330" i="13"/>
  <c r="U329" i="13"/>
  <c r="U328" i="13"/>
  <c r="U325" i="13"/>
  <c r="U324" i="13"/>
  <c r="U323" i="13"/>
  <c r="U322" i="13"/>
  <c r="U320" i="13"/>
  <c r="U319" i="13"/>
  <c r="U318" i="13"/>
  <c r="U317" i="13"/>
  <c r="U315" i="13"/>
  <c r="U314" i="13"/>
  <c r="U313" i="13"/>
  <c r="U312" i="13"/>
  <c r="U310" i="13"/>
  <c r="U309" i="13"/>
  <c r="U308" i="13"/>
  <c r="U307" i="13"/>
  <c r="U304" i="13"/>
  <c r="U303" i="13"/>
  <c r="U302" i="13"/>
  <c r="U301" i="13"/>
  <c r="U282" i="13"/>
  <c r="U281" i="13"/>
  <c r="U280" i="13"/>
  <c r="U279" i="13"/>
  <c r="U277" i="13"/>
  <c r="U276" i="13"/>
  <c r="U275" i="13"/>
  <c r="U274" i="13"/>
  <c r="U272" i="13"/>
  <c r="U271" i="13"/>
  <c r="U270" i="13"/>
  <c r="U269" i="13"/>
  <c r="U267" i="13"/>
  <c r="U266" i="13"/>
  <c r="U265" i="13"/>
  <c r="U264" i="13"/>
  <c r="U262" i="13"/>
  <c r="U261" i="13"/>
  <c r="U260" i="13"/>
  <c r="U259" i="13"/>
  <c r="U257" i="13"/>
  <c r="U256" i="13"/>
  <c r="U255" i="13"/>
  <c r="U254" i="13"/>
  <c r="U252" i="13"/>
  <c r="U251" i="13"/>
  <c r="U250" i="13"/>
  <c r="U249" i="13"/>
  <c r="U247" i="13"/>
  <c r="U246" i="13"/>
  <c r="U245" i="13"/>
  <c r="U244" i="13"/>
  <c r="R224" i="13"/>
  <c r="U224" i="13" s="1"/>
  <c r="R223" i="13"/>
  <c r="U223" i="13" s="1"/>
  <c r="R222" i="13"/>
  <c r="U222" i="13" s="1"/>
  <c r="R221" i="13"/>
  <c r="U221" i="13" s="1"/>
  <c r="U188" i="13"/>
  <c r="U187" i="13"/>
  <c r="U186" i="13"/>
  <c r="U185" i="13"/>
  <c r="U152" i="13"/>
  <c r="U151" i="13"/>
  <c r="U150" i="13"/>
  <c r="U149" i="13"/>
  <c r="U115" i="13"/>
  <c r="U114" i="13"/>
  <c r="U113" i="13"/>
  <c r="U112" i="13"/>
  <c r="U79" i="13"/>
  <c r="U78" i="13"/>
  <c r="U77" i="13"/>
  <c r="U76" i="13"/>
  <c r="W76" i="13" s="1"/>
  <c r="R20" i="13"/>
  <c r="W43" i="13"/>
  <c r="W42" i="13"/>
  <c r="W40" i="13"/>
  <c r="N11" i="7"/>
  <c r="O11" i="7"/>
  <c r="P11" i="7"/>
  <c r="M11" i="7"/>
  <c r="G10" i="7"/>
  <c r="P10" i="7"/>
  <c r="O10" i="7"/>
  <c r="N10" i="7"/>
  <c r="M10" i="7"/>
  <c r="L22" i="22"/>
  <c r="D48" i="23"/>
  <c r="D47" i="23"/>
  <c r="D25" i="23"/>
  <c r="K1" i="19"/>
  <c r="K1" i="18"/>
  <c r="G50" i="21"/>
  <c r="G49" i="21"/>
  <c r="G48" i="21"/>
  <c r="G47" i="21"/>
  <c r="G46" i="21"/>
  <c r="G45" i="21"/>
  <c r="G44" i="21"/>
  <c r="G43" i="21"/>
  <c r="G42" i="21"/>
  <c r="G41" i="21"/>
  <c r="G40" i="21"/>
  <c r="G39" i="21"/>
  <c r="G38"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G6" i="21"/>
  <c r="G5" i="21"/>
  <c r="G4" i="21"/>
  <c r="G3" i="21"/>
  <c r="G2" i="21"/>
  <c r="A340" i="20"/>
  <c r="A336" i="20"/>
  <c r="A335" i="20"/>
  <c r="A334" i="20"/>
  <c r="A333" i="20"/>
  <c r="A332" i="20"/>
  <c r="A331" i="20"/>
  <c r="A330" i="20"/>
  <c r="A329" i="20"/>
  <c r="A328" i="20"/>
  <c r="A327" i="20"/>
  <c r="A325" i="20"/>
  <c r="A324" i="20"/>
  <c r="A323" i="20"/>
  <c r="A322" i="20"/>
  <c r="A321" i="20"/>
  <c r="A320" i="20"/>
  <c r="A319" i="20"/>
  <c r="A318" i="20"/>
  <c r="A317" i="20"/>
  <c r="A316" i="20"/>
  <c r="A315" i="20"/>
  <c r="A314" i="20"/>
  <c r="A313" i="20"/>
  <c r="A312" i="20"/>
  <c r="A311" i="20"/>
  <c r="A310" i="20"/>
  <c r="A309" i="20"/>
  <c r="A308" i="20"/>
  <c r="A307" i="20"/>
  <c r="A306" i="20"/>
  <c r="A304" i="20"/>
  <c r="A303" i="20"/>
  <c r="A302" i="20"/>
  <c r="A301" i="20"/>
  <c r="A300" i="20"/>
  <c r="A299" i="20"/>
  <c r="A298" i="20"/>
  <c r="A297" i="20"/>
  <c r="A296" i="20"/>
  <c r="A295" i="20"/>
  <c r="A294" i="20"/>
  <c r="A293" i="20"/>
  <c r="A292" i="20"/>
  <c r="A291" i="20"/>
  <c r="A290" i="20"/>
  <c r="A289" i="20"/>
  <c r="A288" i="20"/>
  <c r="A287" i="20"/>
  <c r="A286" i="20"/>
  <c r="A285" i="20"/>
  <c r="A282" i="20"/>
  <c r="A281" i="20"/>
  <c r="A280" i="20"/>
  <c r="A279" i="20"/>
  <c r="A278" i="20"/>
  <c r="A277" i="20"/>
  <c r="A276" i="20"/>
  <c r="A275" i="20"/>
  <c r="A274" i="20"/>
  <c r="A273" i="20"/>
  <c r="A272" i="20"/>
  <c r="A271" i="20"/>
  <c r="A270" i="20"/>
  <c r="A269" i="20"/>
  <c r="A268" i="20"/>
  <c r="A267" i="20"/>
  <c r="A266" i="20"/>
  <c r="A265" i="20"/>
  <c r="A264" i="20"/>
  <c r="A263" i="20"/>
  <c r="A262" i="20"/>
  <c r="A261" i="20"/>
  <c r="A260" i="20"/>
  <c r="A259" i="20"/>
  <c r="A258" i="20"/>
  <c r="A257" i="20"/>
  <c r="A256" i="20"/>
  <c r="A255" i="20"/>
  <c r="A254" i="20"/>
  <c r="A253" i="20"/>
  <c r="A252" i="20"/>
  <c r="A251" i="20"/>
  <c r="A250" i="20"/>
  <c r="A249" i="20"/>
  <c r="A248" i="20"/>
  <c r="A247" i="20"/>
  <c r="A246" i="20"/>
  <c r="A245" i="20"/>
  <c r="A244" i="20"/>
  <c r="A243" i="20"/>
  <c r="A241" i="20"/>
  <c r="A240" i="20"/>
  <c r="A239" i="20"/>
  <c r="A238" i="20"/>
  <c r="A237" i="20"/>
  <c r="A236" i="20"/>
  <c r="A235" i="20"/>
  <c r="A234" i="20"/>
  <c r="A233" i="20"/>
  <c r="A232" i="20"/>
  <c r="A231" i="20"/>
  <c r="A230" i="20"/>
  <c r="A229" i="20"/>
  <c r="A228" i="20"/>
  <c r="A227" i="20"/>
  <c r="A224" i="20"/>
  <c r="A223" i="20"/>
  <c r="A222" i="20"/>
  <c r="A221" i="20"/>
  <c r="A220" i="20"/>
  <c r="A219" i="20"/>
  <c r="A218" i="20"/>
  <c r="A217" i="20"/>
  <c r="A216" i="20"/>
  <c r="A215" i="20"/>
  <c r="A214" i="20"/>
  <c r="A213" i="20"/>
  <c r="A212" i="20"/>
  <c r="A211" i="20"/>
  <c r="A210" i="20"/>
  <c r="A209" i="20"/>
  <c r="A208" i="20"/>
  <c r="A207" i="20"/>
  <c r="A206" i="20"/>
  <c r="A205" i="20"/>
  <c r="A204" i="20"/>
  <c r="A203" i="20"/>
  <c r="A202" i="20"/>
  <c r="A201" i="20"/>
  <c r="A200" i="20"/>
  <c r="A199" i="20"/>
  <c r="A198" i="20"/>
  <c r="A197" i="20"/>
  <c r="A196" i="20"/>
  <c r="A195" i="20"/>
  <c r="A194" i="20"/>
  <c r="A193" i="20"/>
  <c r="A192" i="20"/>
  <c r="A191" i="20"/>
  <c r="A190" i="20"/>
  <c r="A188" i="20"/>
  <c r="A187" i="20"/>
  <c r="A186" i="20"/>
  <c r="A185" i="20"/>
  <c r="A184" i="20"/>
  <c r="A183" i="20"/>
  <c r="A182" i="20"/>
  <c r="A181" i="20"/>
  <c r="A180" i="20"/>
  <c r="A179" i="20"/>
  <c r="A178" i="20"/>
  <c r="A177" i="20"/>
  <c r="A176" i="20"/>
  <c r="A175" i="20"/>
  <c r="A174" i="20"/>
  <c r="A173" i="20"/>
  <c r="A172" i="20"/>
  <c r="A171" i="20"/>
  <c r="A170" i="20"/>
  <c r="A169" i="20"/>
  <c r="A168" i="20"/>
  <c r="A167" i="20"/>
  <c r="A166" i="20"/>
  <c r="A165" i="20"/>
  <c r="A164" i="20"/>
  <c r="A163" i="20"/>
  <c r="A162" i="20"/>
  <c r="A161" i="20"/>
  <c r="A160" i="20"/>
  <c r="A159" i="20"/>
  <c r="A158" i="20"/>
  <c r="A157" i="20"/>
  <c r="A156" i="20"/>
  <c r="A155" i="20"/>
  <c r="A154" i="20"/>
  <c r="A152" i="20"/>
  <c r="A151" i="20"/>
  <c r="A150" i="20"/>
  <c r="A149" i="20"/>
  <c r="A148" i="20"/>
  <c r="A147"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82" i="20"/>
  <c r="A81" i="20"/>
  <c r="A79" i="20"/>
  <c r="A78" i="20"/>
  <c r="A77" i="20"/>
  <c r="A76" i="20"/>
  <c r="A75" i="20"/>
  <c r="A74" i="20"/>
  <c r="A73" i="20"/>
  <c r="A72" i="20"/>
  <c r="A71" i="20"/>
  <c r="A70" i="20"/>
  <c r="A69" i="20"/>
  <c r="A68" i="20"/>
  <c r="A67" i="20"/>
  <c r="A66" i="20"/>
  <c r="A65" i="20"/>
  <c r="A64" i="20"/>
  <c r="A63" i="20"/>
  <c r="A62" i="20"/>
  <c r="H62" i="20" s="1"/>
  <c r="A61" i="20"/>
  <c r="H61" i="20" s="1"/>
  <c r="A60" i="20"/>
  <c r="H60" i="20" s="1"/>
  <c r="A59" i="20"/>
  <c r="H59" i="20" s="1"/>
  <c r="A58" i="20"/>
  <c r="H58" i="20" s="1"/>
  <c r="A57" i="20"/>
  <c r="H57" i="20" s="1"/>
  <c r="A56" i="20"/>
  <c r="H56" i="20" s="1"/>
  <c r="A55" i="20"/>
  <c r="H55" i="20" s="1"/>
  <c r="A54" i="20"/>
  <c r="A53" i="20"/>
  <c r="H53" i="20" s="1"/>
  <c r="A52" i="20"/>
  <c r="H52" i="20" s="1"/>
  <c r="A51" i="20"/>
  <c r="H51" i="20" s="1"/>
  <c r="A50" i="20"/>
  <c r="A49" i="20"/>
  <c r="A48" i="20"/>
  <c r="H48" i="20" s="1"/>
  <c r="A47" i="20"/>
  <c r="H47" i="20" s="1"/>
  <c r="A46" i="20"/>
  <c r="H46" i="20" s="1"/>
  <c r="A45" i="20"/>
  <c r="H45" i="20" s="1"/>
  <c r="A43" i="20"/>
  <c r="H43" i="20" s="1"/>
  <c r="A42" i="20"/>
  <c r="H42" i="20" s="1"/>
  <c r="A41" i="20"/>
  <c r="A40" i="20"/>
  <c r="H40" i="20" s="1"/>
  <c r="A39" i="20"/>
  <c r="H39" i="20" s="1"/>
  <c r="A38" i="20"/>
  <c r="H38" i="20" s="1"/>
  <c r="A37" i="20"/>
  <c r="H37" i="20" s="1"/>
  <c r="A36" i="20"/>
  <c r="H36" i="20" s="1"/>
  <c r="A35" i="20"/>
  <c r="H35" i="20" s="1"/>
  <c r="A34" i="20"/>
  <c r="H34" i="20" s="1"/>
  <c r="A33" i="20"/>
  <c r="A32" i="20"/>
  <c r="A31" i="20"/>
  <c r="H31" i="20" s="1"/>
  <c r="A30" i="20"/>
  <c r="H30" i="20" s="1"/>
  <c r="A29" i="20"/>
  <c r="H29" i="20" s="1"/>
  <c r="A28" i="20"/>
  <c r="H28" i="20" s="1"/>
  <c r="A27" i="20"/>
  <c r="H27" i="20" s="1"/>
  <c r="A26" i="20"/>
  <c r="H26" i="20" s="1"/>
  <c r="A25" i="20"/>
  <c r="H25" i="20" s="1"/>
  <c r="A24" i="20"/>
  <c r="A23" i="20"/>
  <c r="H23" i="20" s="1"/>
  <c r="A22" i="20"/>
  <c r="H22" i="20" s="1"/>
  <c r="A21" i="20"/>
  <c r="H21" i="20" s="1"/>
  <c r="A20" i="20"/>
  <c r="H20" i="20" s="1"/>
  <c r="A19" i="20"/>
  <c r="H19" i="20" s="1"/>
  <c r="A18" i="20"/>
  <c r="H18" i="20" s="1"/>
  <c r="A17" i="20"/>
  <c r="H17" i="20" s="1"/>
  <c r="A16" i="20"/>
  <c r="A15" i="20"/>
  <c r="H15" i="20" s="1"/>
  <c r="A14" i="20"/>
  <c r="H14" i="20" s="1"/>
  <c r="A13" i="20"/>
  <c r="H13" i="20" s="1"/>
  <c r="A12" i="20"/>
  <c r="H12" i="20" s="1"/>
  <c r="A11" i="20"/>
  <c r="H11" i="20" s="1"/>
  <c r="A10" i="20"/>
  <c r="H10" i="20" s="1"/>
  <c r="A9" i="20"/>
  <c r="H9" i="20" s="1"/>
  <c r="G5" i="19"/>
  <c r="G6" i="19"/>
  <c r="G7" i="19"/>
  <c r="G8" i="19"/>
  <c r="G9" i="19"/>
  <c r="G1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49" i="19"/>
  <c r="G50" i="19"/>
  <c r="G4" i="19"/>
  <c r="G3" i="19"/>
  <c r="G2" i="19"/>
  <c r="A340" i="17"/>
  <c r="A336" i="17"/>
  <c r="A335" i="17"/>
  <c r="A334" i="17"/>
  <c r="A333" i="17"/>
  <c r="A332" i="17"/>
  <c r="A331" i="17"/>
  <c r="A330" i="17"/>
  <c r="A329" i="17"/>
  <c r="A328" i="17"/>
  <c r="A327" i="17"/>
  <c r="A325" i="17"/>
  <c r="A324" i="17"/>
  <c r="A323" i="17"/>
  <c r="A322" i="17"/>
  <c r="A321" i="17"/>
  <c r="A320" i="17"/>
  <c r="A319" i="17"/>
  <c r="A318" i="17"/>
  <c r="A317" i="17"/>
  <c r="A316" i="17"/>
  <c r="A315" i="17"/>
  <c r="A314" i="17"/>
  <c r="A313" i="17"/>
  <c r="A312" i="17"/>
  <c r="A311" i="17"/>
  <c r="A310" i="17"/>
  <c r="A309" i="17"/>
  <c r="A308" i="17"/>
  <c r="A307" i="17"/>
  <c r="A306" i="17"/>
  <c r="A304" i="17"/>
  <c r="A303" i="17"/>
  <c r="A302" i="17"/>
  <c r="A301" i="17"/>
  <c r="A300" i="17"/>
  <c r="A299" i="17"/>
  <c r="A298" i="17"/>
  <c r="A297" i="17"/>
  <c r="A296" i="17"/>
  <c r="A295" i="17"/>
  <c r="A294" i="17"/>
  <c r="A293" i="17"/>
  <c r="A292" i="17"/>
  <c r="A291" i="17"/>
  <c r="A290" i="17"/>
  <c r="A289" i="17"/>
  <c r="A288" i="17"/>
  <c r="A287" i="17"/>
  <c r="A286" i="17"/>
  <c r="A285" i="17"/>
  <c r="A282" i="17"/>
  <c r="A281" i="17"/>
  <c r="A280" i="17"/>
  <c r="A279" i="17"/>
  <c r="A278" i="17"/>
  <c r="A277" i="17"/>
  <c r="A276" i="17"/>
  <c r="A275" i="17"/>
  <c r="A274" i="17"/>
  <c r="A273" i="17"/>
  <c r="A272" i="17"/>
  <c r="A271" i="17"/>
  <c r="A270" i="17"/>
  <c r="A269" i="17"/>
  <c r="A268" i="17"/>
  <c r="A267" i="17"/>
  <c r="A266" i="17"/>
  <c r="A265" i="17"/>
  <c r="A264" i="17"/>
  <c r="A263" i="17"/>
  <c r="A262" i="17"/>
  <c r="A261" i="17"/>
  <c r="A260" i="17"/>
  <c r="A259" i="17"/>
  <c r="A258" i="17"/>
  <c r="A257" i="17"/>
  <c r="A256" i="17"/>
  <c r="A255" i="17"/>
  <c r="A254" i="17"/>
  <c r="A253" i="17"/>
  <c r="A252" i="17"/>
  <c r="A251" i="17"/>
  <c r="A250" i="17"/>
  <c r="A249" i="17"/>
  <c r="A248" i="17"/>
  <c r="A247" i="17"/>
  <c r="A246" i="17"/>
  <c r="A245" i="17"/>
  <c r="A244" i="17"/>
  <c r="A243" i="17"/>
  <c r="A241" i="17"/>
  <c r="A240" i="17"/>
  <c r="A239" i="17"/>
  <c r="A238" i="17"/>
  <c r="A237" i="17"/>
  <c r="A236" i="17"/>
  <c r="A235" i="17"/>
  <c r="A234" i="17"/>
  <c r="A233" i="17"/>
  <c r="A232" i="17"/>
  <c r="A231" i="17"/>
  <c r="A230" i="17"/>
  <c r="A229" i="17"/>
  <c r="A228" i="17"/>
  <c r="A227" i="17"/>
  <c r="A224" i="17"/>
  <c r="A223" i="17"/>
  <c r="A222" i="17"/>
  <c r="A221" i="17"/>
  <c r="A220" i="17"/>
  <c r="A219" i="17"/>
  <c r="A218" i="17"/>
  <c r="A217" i="17"/>
  <c r="A216" i="17"/>
  <c r="A215" i="17"/>
  <c r="A214" i="17"/>
  <c r="A213" i="17"/>
  <c r="A212" i="17"/>
  <c r="A211" i="17"/>
  <c r="A210" i="17"/>
  <c r="A209" i="17"/>
  <c r="A208" i="17"/>
  <c r="A207" i="17"/>
  <c r="A206" i="17"/>
  <c r="A205" i="17"/>
  <c r="A204" i="17"/>
  <c r="A203" i="17"/>
  <c r="A202" i="17"/>
  <c r="A201" i="17"/>
  <c r="A200" i="17"/>
  <c r="A199" i="17"/>
  <c r="A198" i="17"/>
  <c r="A197" i="17"/>
  <c r="A196" i="17"/>
  <c r="A195" i="17"/>
  <c r="A194" i="17"/>
  <c r="A193" i="17"/>
  <c r="A192" i="17"/>
  <c r="A191" i="17"/>
  <c r="A190" i="17"/>
  <c r="A188" i="17"/>
  <c r="A187" i="17"/>
  <c r="A186" i="17"/>
  <c r="A185" i="17"/>
  <c r="A184" i="17"/>
  <c r="A183" i="17"/>
  <c r="A182" i="17"/>
  <c r="A181" i="17"/>
  <c r="A180" i="17"/>
  <c r="A179" i="17"/>
  <c r="A178" i="17"/>
  <c r="A177" i="17"/>
  <c r="A176" i="17"/>
  <c r="A175" i="17"/>
  <c r="A174" i="17"/>
  <c r="A173" i="17"/>
  <c r="A172" i="17"/>
  <c r="A171" i="17"/>
  <c r="A170" i="17"/>
  <c r="A169" i="17"/>
  <c r="A168" i="17"/>
  <c r="A167" i="17"/>
  <c r="A166" i="17"/>
  <c r="A165" i="17"/>
  <c r="A164" i="17"/>
  <c r="A163" i="17"/>
  <c r="A162" i="17"/>
  <c r="A161" i="17"/>
  <c r="A160" i="17"/>
  <c r="A159" i="17"/>
  <c r="A158" i="17"/>
  <c r="A157" i="17"/>
  <c r="A156" i="17"/>
  <c r="A155" i="17"/>
  <c r="A154"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79" i="17"/>
  <c r="A78" i="17"/>
  <c r="A77" i="17"/>
  <c r="A76" i="17"/>
  <c r="A75" i="17"/>
  <c r="A74" i="17"/>
  <c r="A73" i="17"/>
  <c r="A72" i="17"/>
  <c r="A71" i="17"/>
  <c r="A70" i="17"/>
  <c r="A69" i="17"/>
  <c r="A68" i="17"/>
  <c r="A67" i="17"/>
  <c r="A66" i="17"/>
  <c r="A65" i="17"/>
  <c r="A64" i="17"/>
  <c r="A63" i="17"/>
  <c r="A62" i="17"/>
  <c r="H62" i="17" s="1"/>
  <c r="A61" i="17"/>
  <c r="H61" i="17" s="1"/>
  <c r="A60" i="17"/>
  <c r="H60" i="17" s="1"/>
  <c r="A59" i="17"/>
  <c r="H59" i="17" s="1"/>
  <c r="A58" i="17"/>
  <c r="H58" i="17" s="1"/>
  <c r="A57" i="17"/>
  <c r="H57" i="17" s="1"/>
  <c r="A56" i="17"/>
  <c r="H56" i="17" s="1"/>
  <c r="A55" i="17"/>
  <c r="H55" i="17" s="1"/>
  <c r="A54" i="17"/>
  <c r="A53" i="17"/>
  <c r="H53" i="17" s="1"/>
  <c r="A52" i="17"/>
  <c r="H52" i="17" s="1"/>
  <c r="A51" i="17"/>
  <c r="H51" i="17" s="1"/>
  <c r="A50" i="17"/>
  <c r="A49" i="17"/>
  <c r="A48" i="17"/>
  <c r="H48" i="17" s="1"/>
  <c r="A47" i="17"/>
  <c r="H47" i="17" s="1"/>
  <c r="A46" i="17"/>
  <c r="H46" i="17" s="1"/>
  <c r="A45" i="17"/>
  <c r="H45" i="17" s="1"/>
  <c r="A43" i="17"/>
  <c r="H43" i="17" s="1"/>
  <c r="A42" i="17"/>
  <c r="H42" i="17" s="1"/>
  <c r="A41" i="17"/>
  <c r="A40" i="17"/>
  <c r="H40" i="17" s="1"/>
  <c r="A39" i="17"/>
  <c r="H39" i="17" s="1"/>
  <c r="A38" i="17"/>
  <c r="H38" i="17" s="1"/>
  <c r="A37" i="17"/>
  <c r="H37" i="17" s="1"/>
  <c r="A36" i="17"/>
  <c r="H36" i="17" s="1"/>
  <c r="A35" i="17"/>
  <c r="H35" i="17" s="1"/>
  <c r="A34" i="17"/>
  <c r="H34" i="17" s="1"/>
  <c r="A33" i="17"/>
  <c r="A32" i="17"/>
  <c r="A31" i="17"/>
  <c r="H31" i="17" s="1"/>
  <c r="A30" i="17"/>
  <c r="H30" i="17" s="1"/>
  <c r="A29" i="17"/>
  <c r="H29" i="17" s="1"/>
  <c r="A28" i="17"/>
  <c r="H28" i="17" s="1"/>
  <c r="A27" i="17"/>
  <c r="H27" i="17" s="1"/>
  <c r="A26" i="17"/>
  <c r="H26" i="17" s="1"/>
  <c r="A25" i="17"/>
  <c r="H25" i="17" s="1"/>
  <c r="A24" i="17"/>
  <c r="A23" i="17"/>
  <c r="H23" i="17" s="1"/>
  <c r="A22" i="17"/>
  <c r="H22" i="17" s="1"/>
  <c r="A21" i="17"/>
  <c r="H21" i="17" s="1"/>
  <c r="A20" i="17"/>
  <c r="H20" i="17" s="1"/>
  <c r="A19" i="17"/>
  <c r="H19" i="17" s="1"/>
  <c r="A18" i="17"/>
  <c r="H18" i="17" s="1"/>
  <c r="A17" i="17"/>
  <c r="H17" i="17" s="1"/>
  <c r="A16" i="17"/>
  <c r="A15" i="17"/>
  <c r="H15" i="17" s="1"/>
  <c r="A14" i="17"/>
  <c r="H14" i="17" s="1"/>
  <c r="A13" i="17"/>
  <c r="H13" i="17" s="1"/>
  <c r="A12" i="17"/>
  <c r="H12" i="17" s="1"/>
  <c r="A11" i="17"/>
  <c r="H11" i="17" s="1"/>
  <c r="A10" i="17"/>
  <c r="H10" i="17" s="1"/>
  <c r="A9" i="17"/>
  <c r="H9" i="17" s="1"/>
  <c r="G2" i="18"/>
  <c r="A340" i="16"/>
  <c r="A336" i="16"/>
  <c r="A335" i="16"/>
  <c r="A334" i="16"/>
  <c r="A333" i="16"/>
  <c r="A332" i="16"/>
  <c r="A331" i="16"/>
  <c r="A330" i="16"/>
  <c r="A329" i="16"/>
  <c r="A328" i="16"/>
  <c r="A327" i="16"/>
  <c r="A325" i="16"/>
  <c r="A324" i="16"/>
  <c r="A323" i="16"/>
  <c r="A322" i="16"/>
  <c r="A321" i="16"/>
  <c r="A320" i="16"/>
  <c r="A319" i="16"/>
  <c r="A318" i="16"/>
  <c r="A317" i="16"/>
  <c r="A316" i="16"/>
  <c r="A315" i="16"/>
  <c r="A314" i="16"/>
  <c r="A313" i="16"/>
  <c r="A312" i="16"/>
  <c r="A311" i="16"/>
  <c r="A310" i="16"/>
  <c r="A309" i="16"/>
  <c r="A308" i="16"/>
  <c r="A307" i="16"/>
  <c r="A306" i="16"/>
  <c r="A304" i="16"/>
  <c r="A303" i="16"/>
  <c r="A302" i="16"/>
  <c r="A301" i="16"/>
  <c r="A300" i="16"/>
  <c r="A299" i="16"/>
  <c r="A298" i="16"/>
  <c r="A297" i="16"/>
  <c r="A296" i="16"/>
  <c r="A295" i="16"/>
  <c r="A294" i="16"/>
  <c r="A293" i="16"/>
  <c r="A292" i="16"/>
  <c r="A291" i="16"/>
  <c r="A290" i="16"/>
  <c r="A289" i="16"/>
  <c r="A288" i="16"/>
  <c r="A287" i="16"/>
  <c r="A286" i="16"/>
  <c r="A285" i="16"/>
  <c r="A282" i="16"/>
  <c r="A281" i="16"/>
  <c r="A280" i="16"/>
  <c r="A279" i="16"/>
  <c r="A278" i="16"/>
  <c r="A277" i="16"/>
  <c r="A276" i="16"/>
  <c r="A275" i="16"/>
  <c r="A274" i="16"/>
  <c r="A273" i="16"/>
  <c r="A272" i="16"/>
  <c r="A271" i="16"/>
  <c r="A270" i="16"/>
  <c r="A269" i="16"/>
  <c r="A268" i="16"/>
  <c r="A267" i="16"/>
  <c r="A266" i="16"/>
  <c r="A265" i="16"/>
  <c r="A264" i="16"/>
  <c r="A263" i="16"/>
  <c r="A262" i="16"/>
  <c r="A261" i="16"/>
  <c r="A260" i="16"/>
  <c r="A259" i="16"/>
  <c r="A258" i="16"/>
  <c r="A257" i="16"/>
  <c r="A256" i="16"/>
  <c r="A255" i="16"/>
  <c r="A254" i="16"/>
  <c r="A253" i="16"/>
  <c r="A252" i="16"/>
  <c r="A251" i="16"/>
  <c r="A250" i="16"/>
  <c r="A249" i="16"/>
  <c r="A248" i="16"/>
  <c r="A247" i="16"/>
  <c r="A246" i="16"/>
  <c r="A245" i="16"/>
  <c r="A244" i="16"/>
  <c r="A243" i="16"/>
  <c r="A241" i="16"/>
  <c r="A240" i="16"/>
  <c r="A239" i="16"/>
  <c r="A238" i="16"/>
  <c r="A237" i="16"/>
  <c r="A236" i="16"/>
  <c r="A235" i="16"/>
  <c r="A234" i="16"/>
  <c r="A233" i="16"/>
  <c r="A232" i="16"/>
  <c r="A231" i="16"/>
  <c r="A230" i="16"/>
  <c r="A229" i="16"/>
  <c r="A228" i="16"/>
  <c r="A227" i="16"/>
  <c r="A224" i="16"/>
  <c r="A223" i="16"/>
  <c r="A222" i="16"/>
  <c r="A221" i="16"/>
  <c r="A220" i="16"/>
  <c r="A219" i="16"/>
  <c r="A218" i="16"/>
  <c r="A217" i="16"/>
  <c r="A216" i="16"/>
  <c r="A215" i="16"/>
  <c r="A214" i="16"/>
  <c r="A213" i="16"/>
  <c r="A212" i="16"/>
  <c r="A211" i="16"/>
  <c r="A210" i="16"/>
  <c r="A209" i="16"/>
  <c r="A208" i="16"/>
  <c r="A207" i="16"/>
  <c r="A206" i="16"/>
  <c r="A205" i="16"/>
  <c r="A204" i="16"/>
  <c r="A203" i="16"/>
  <c r="A202" i="16"/>
  <c r="A201" i="16"/>
  <c r="A200" i="16"/>
  <c r="A199" i="16"/>
  <c r="A198" i="16"/>
  <c r="A197" i="16"/>
  <c r="A196" i="16"/>
  <c r="A195" i="16"/>
  <c r="A194" i="16"/>
  <c r="A193" i="16"/>
  <c r="A192" i="16"/>
  <c r="A191" i="16"/>
  <c r="A190" i="16"/>
  <c r="A188" i="16"/>
  <c r="A187" i="16"/>
  <c r="A186" i="16"/>
  <c r="A185" i="16"/>
  <c r="A184" i="16"/>
  <c r="A183" i="16"/>
  <c r="A182" i="16"/>
  <c r="A181" i="16"/>
  <c r="A180" i="16"/>
  <c r="A179" i="16"/>
  <c r="A178" i="16"/>
  <c r="A177" i="16"/>
  <c r="A176" i="16"/>
  <c r="A175" i="16"/>
  <c r="A174" i="16"/>
  <c r="A173" i="16"/>
  <c r="A172" i="16"/>
  <c r="A171" i="16"/>
  <c r="A170" i="16"/>
  <c r="A169" i="16"/>
  <c r="A168" i="16"/>
  <c r="A167" i="16"/>
  <c r="A166" i="16"/>
  <c r="A165" i="16"/>
  <c r="A164" i="16"/>
  <c r="A163" i="16"/>
  <c r="A162" i="16"/>
  <c r="A161" i="16"/>
  <c r="A160" i="16"/>
  <c r="A159" i="16"/>
  <c r="A158" i="16"/>
  <c r="A157" i="16"/>
  <c r="A156" i="16"/>
  <c r="A155" i="16"/>
  <c r="A154" i="16"/>
  <c r="A152" i="16"/>
  <c r="A151" i="16"/>
  <c r="A150" i="16"/>
  <c r="A149" i="16"/>
  <c r="A148" i="16"/>
  <c r="A147" i="16"/>
  <c r="A146" i="16"/>
  <c r="A145" i="16"/>
  <c r="A144" i="16"/>
  <c r="A143" i="16"/>
  <c r="A142" i="16"/>
  <c r="A141" i="16"/>
  <c r="A140" i="16"/>
  <c r="A139" i="16"/>
  <c r="A138" i="16"/>
  <c r="A137" i="16"/>
  <c r="A136" i="16"/>
  <c r="A135" i="16"/>
  <c r="A134" i="16"/>
  <c r="A133" i="16"/>
  <c r="A132" i="16"/>
  <c r="A131" i="16"/>
  <c r="A130" i="16"/>
  <c r="A129" i="16"/>
  <c r="A128" i="16"/>
  <c r="A127" i="16"/>
  <c r="A126" i="16"/>
  <c r="A125" i="16"/>
  <c r="A124" i="16"/>
  <c r="A123" i="16"/>
  <c r="A122" i="16"/>
  <c r="A121" i="16"/>
  <c r="A120" i="16"/>
  <c r="A119" i="16"/>
  <c r="A118" i="16"/>
  <c r="A115" i="16"/>
  <c r="A114" i="16"/>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79" i="16"/>
  <c r="A78" i="16"/>
  <c r="A77" i="16"/>
  <c r="A76" i="16"/>
  <c r="A75" i="16"/>
  <c r="A74" i="16"/>
  <c r="A73" i="16"/>
  <c r="A72" i="16"/>
  <c r="A71" i="16"/>
  <c r="A70" i="16"/>
  <c r="A69" i="16"/>
  <c r="A68" i="16"/>
  <c r="A67" i="16"/>
  <c r="A66" i="16"/>
  <c r="A65" i="16"/>
  <c r="A64" i="16"/>
  <c r="A63" i="16"/>
  <c r="A62" i="16"/>
  <c r="H62" i="16" s="1"/>
  <c r="A61" i="16"/>
  <c r="H61" i="16" s="1"/>
  <c r="A60" i="16"/>
  <c r="H60" i="16" s="1"/>
  <c r="A59" i="16"/>
  <c r="H59" i="16" s="1"/>
  <c r="A58" i="16"/>
  <c r="H58" i="16" s="1"/>
  <c r="A57" i="16"/>
  <c r="H57" i="16" s="1"/>
  <c r="A56" i="16"/>
  <c r="H56" i="16" s="1"/>
  <c r="A55" i="16"/>
  <c r="H55" i="16" s="1"/>
  <c r="A54" i="16"/>
  <c r="A53" i="16"/>
  <c r="H53" i="16" s="1"/>
  <c r="A52" i="16"/>
  <c r="H52" i="16" s="1"/>
  <c r="A51" i="16"/>
  <c r="H51" i="16" s="1"/>
  <c r="A50" i="16"/>
  <c r="A49" i="16"/>
  <c r="A48" i="16"/>
  <c r="H48" i="16" s="1"/>
  <c r="A47" i="16"/>
  <c r="H47" i="16" s="1"/>
  <c r="A46" i="16"/>
  <c r="H46" i="16" s="1"/>
  <c r="A45" i="16"/>
  <c r="H45" i="16" s="1"/>
  <c r="A43" i="16"/>
  <c r="H43" i="16" s="1"/>
  <c r="A42" i="16"/>
  <c r="H42" i="16" s="1"/>
  <c r="A41" i="16"/>
  <c r="A40" i="16"/>
  <c r="H40" i="16" s="1"/>
  <c r="A39" i="16"/>
  <c r="H39" i="16" s="1"/>
  <c r="A38" i="16"/>
  <c r="H38" i="16" s="1"/>
  <c r="A37" i="16"/>
  <c r="H37" i="16" s="1"/>
  <c r="A36" i="16"/>
  <c r="H36" i="16" s="1"/>
  <c r="A35" i="16"/>
  <c r="H35" i="16" s="1"/>
  <c r="A34" i="16"/>
  <c r="H34" i="16" s="1"/>
  <c r="A33" i="16"/>
  <c r="A32" i="16"/>
  <c r="A31" i="16"/>
  <c r="H31" i="16" s="1"/>
  <c r="A30" i="16"/>
  <c r="H30" i="16" s="1"/>
  <c r="A29" i="16"/>
  <c r="H29" i="16" s="1"/>
  <c r="A28" i="16"/>
  <c r="H28" i="16" s="1"/>
  <c r="A27" i="16"/>
  <c r="H27" i="16" s="1"/>
  <c r="A26" i="16"/>
  <c r="H26" i="16" s="1"/>
  <c r="A25" i="16"/>
  <c r="H25" i="16" s="1"/>
  <c r="A24" i="16"/>
  <c r="A23" i="16"/>
  <c r="H23" i="16" s="1"/>
  <c r="A22" i="16"/>
  <c r="H22" i="16" s="1"/>
  <c r="A21" i="16"/>
  <c r="H21" i="16" s="1"/>
  <c r="A20" i="16"/>
  <c r="H20" i="16" s="1"/>
  <c r="A19" i="16"/>
  <c r="H19" i="16" s="1"/>
  <c r="A18" i="16"/>
  <c r="H18" i="16" s="1"/>
  <c r="A17" i="16"/>
  <c r="H17" i="16" s="1"/>
  <c r="A16" i="16"/>
  <c r="A15" i="16"/>
  <c r="H15" i="16" s="1"/>
  <c r="A14" i="16"/>
  <c r="H14" i="16" s="1"/>
  <c r="A13" i="16"/>
  <c r="H13" i="16" s="1"/>
  <c r="A12" i="16"/>
  <c r="H12" i="16" s="1"/>
  <c r="A11" i="16"/>
  <c r="H11" i="16" s="1"/>
  <c r="A10" i="16"/>
  <c r="H10" i="16" s="1"/>
  <c r="A9" i="16"/>
  <c r="H9" i="16" s="1"/>
  <c r="A340" i="10"/>
  <c r="A336" i="10"/>
  <c r="A335" i="10"/>
  <c r="A334" i="10"/>
  <c r="A333" i="10"/>
  <c r="A332" i="10"/>
  <c r="A331" i="10"/>
  <c r="A330" i="10"/>
  <c r="A329" i="10"/>
  <c r="A328" i="10"/>
  <c r="A327" i="10"/>
  <c r="A325" i="10"/>
  <c r="A324" i="10"/>
  <c r="A323" i="10"/>
  <c r="A322" i="10"/>
  <c r="A321" i="10"/>
  <c r="A320" i="10"/>
  <c r="A319" i="10"/>
  <c r="A318" i="10"/>
  <c r="A317" i="10"/>
  <c r="A316" i="10"/>
  <c r="A315" i="10"/>
  <c r="A314" i="10"/>
  <c r="A313" i="10"/>
  <c r="A312" i="10"/>
  <c r="A311" i="10"/>
  <c r="A310" i="10"/>
  <c r="A309" i="10"/>
  <c r="A308" i="10"/>
  <c r="A307" i="10"/>
  <c r="A306" i="10"/>
  <c r="A304" i="10"/>
  <c r="A303" i="10"/>
  <c r="A302" i="10"/>
  <c r="A301" i="10"/>
  <c r="A300" i="10"/>
  <c r="A299" i="10"/>
  <c r="A298" i="10"/>
  <c r="A297" i="10"/>
  <c r="A296" i="10"/>
  <c r="A295" i="10"/>
  <c r="A294" i="10"/>
  <c r="A293" i="10"/>
  <c r="A292" i="10"/>
  <c r="A291" i="10"/>
  <c r="A290" i="10"/>
  <c r="A289" i="10"/>
  <c r="A288" i="10"/>
  <c r="A287" i="10"/>
  <c r="A286" i="10"/>
  <c r="A285" i="10"/>
  <c r="A282" i="10"/>
  <c r="A281" i="10"/>
  <c r="A280" i="10"/>
  <c r="A279" i="10"/>
  <c r="A278" i="10"/>
  <c r="A277" i="10"/>
  <c r="A276" i="10"/>
  <c r="A275" i="10"/>
  <c r="A274" i="10"/>
  <c r="A273" i="10"/>
  <c r="A272" i="10"/>
  <c r="A271" i="10"/>
  <c r="A270" i="10"/>
  <c r="A269" i="10"/>
  <c r="A268" i="10"/>
  <c r="A267" i="10"/>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1" i="10"/>
  <c r="A240" i="10"/>
  <c r="A239" i="10"/>
  <c r="A238" i="10"/>
  <c r="A237" i="10"/>
  <c r="A236" i="10"/>
  <c r="A235" i="10"/>
  <c r="A234" i="10"/>
  <c r="A233" i="10"/>
  <c r="A232" i="10"/>
  <c r="A231" i="10"/>
  <c r="A230" i="10"/>
  <c r="A229" i="10"/>
  <c r="A228" i="10"/>
  <c r="A227"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79" i="10"/>
  <c r="A78" i="10"/>
  <c r="A77" i="10"/>
  <c r="A76" i="10"/>
  <c r="S76" i="10" s="1"/>
  <c r="A75" i="10"/>
  <c r="A74" i="10"/>
  <c r="A73" i="10"/>
  <c r="A72" i="10"/>
  <c r="A71" i="10"/>
  <c r="A70" i="10"/>
  <c r="A69" i="10"/>
  <c r="A68" i="10"/>
  <c r="S68" i="10" s="1"/>
  <c r="A67" i="10"/>
  <c r="A66" i="10"/>
  <c r="A65" i="10"/>
  <c r="A64" i="10"/>
  <c r="A63" i="10"/>
  <c r="A62" i="10"/>
  <c r="H62" i="10" s="1"/>
  <c r="I62" i="16" s="1"/>
  <c r="A61" i="10"/>
  <c r="H61" i="10" s="1"/>
  <c r="I61" i="16" s="1"/>
  <c r="A60" i="10"/>
  <c r="H60" i="10" s="1"/>
  <c r="I60" i="16" s="1"/>
  <c r="A59" i="10"/>
  <c r="H59" i="10" s="1"/>
  <c r="I59" i="16" s="1"/>
  <c r="A58" i="10"/>
  <c r="A57" i="10"/>
  <c r="H57" i="10" s="1"/>
  <c r="I57" i="16" s="1"/>
  <c r="A56" i="10"/>
  <c r="H56" i="10" s="1"/>
  <c r="I56" i="16" s="1"/>
  <c r="A55" i="10"/>
  <c r="H55" i="10" s="1"/>
  <c r="I55" i="16" s="1"/>
  <c r="A54" i="10"/>
  <c r="A53" i="10"/>
  <c r="H53" i="10" s="1"/>
  <c r="I53" i="16" s="1"/>
  <c r="A52" i="10"/>
  <c r="H52" i="10" s="1"/>
  <c r="I52" i="16" s="1"/>
  <c r="A51" i="10"/>
  <c r="H51" i="10" s="1"/>
  <c r="I51" i="16" s="1"/>
  <c r="A50" i="10"/>
  <c r="A49" i="10"/>
  <c r="A48" i="10"/>
  <c r="H48" i="10" s="1"/>
  <c r="I48" i="16" s="1"/>
  <c r="A47" i="10"/>
  <c r="H47" i="10" s="1"/>
  <c r="I47" i="16" s="1"/>
  <c r="A46" i="10"/>
  <c r="H46" i="10" s="1"/>
  <c r="I46" i="16" s="1"/>
  <c r="A45" i="10"/>
  <c r="H45" i="10" s="1"/>
  <c r="I45" i="16" s="1"/>
  <c r="A43" i="10"/>
  <c r="H43" i="10" s="1"/>
  <c r="I43" i="16" s="1"/>
  <c r="A42" i="10"/>
  <c r="H42" i="10" s="1"/>
  <c r="I42" i="16" s="1"/>
  <c r="A41" i="10"/>
  <c r="A40" i="10"/>
  <c r="A39" i="10"/>
  <c r="A38" i="10"/>
  <c r="A37" i="10"/>
  <c r="H37" i="10" s="1"/>
  <c r="I37" i="16" s="1"/>
  <c r="A36" i="10"/>
  <c r="A35" i="10"/>
  <c r="A34" i="10"/>
  <c r="A33" i="10"/>
  <c r="A32" i="10"/>
  <c r="A31" i="10"/>
  <c r="A30" i="10"/>
  <c r="H30" i="10" s="1"/>
  <c r="I30" i="16" s="1"/>
  <c r="A29" i="10"/>
  <c r="H29" i="10" s="1"/>
  <c r="I29" i="16" s="1"/>
  <c r="A28" i="10"/>
  <c r="H28" i="10" s="1"/>
  <c r="I28" i="16" s="1"/>
  <c r="A27" i="10"/>
  <c r="A26" i="10"/>
  <c r="H26" i="10" s="1"/>
  <c r="I26" i="16" s="1"/>
  <c r="A25" i="10"/>
  <c r="A24" i="10"/>
  <c r="A23" i="10"/>
  <c r="H23" i="10" s="1"/>
  <c r="I23" i="16" s="1"/>
  <c r="A22" i="10"/>
  <c r="A21" i="10"/>
  <c r="A20" i="10"/>
  <c r="A19" i="10"/>
  <c r="A18" i="10"/>
  <c r="A17" i="10"/>
  <c r="H17" i="10" s="1"/>
  <c r="I17" i="16" s="1"/>
  <c r="A16" i="10"/>
  <c r="A15" i="10"/>
  <c r="A14" i="10"/>
  <c r="H14" i="10" s="1"/>
  <c r="I14" i="16" s="1"/>
  <c r="A13" i="10"/>
  <c r="A12" i="10"/>
  <c r="H12" i="10" s="1"/>
  <c r="I12" i="16" s="1"/>
  <c r="A11" i="10"/>
  <c r="A10" i="10"/>
  <c r="H10" i="10" s="1"/>
  <c r="I10" i="16" s="1"/>
  <c r="A9" i="10"/>
  <c r="H9" i="10" s="1"/>
  <c r="I9" i="16" s="1"/>
  <c r="Q78" i="20"/>
  <c r="Q77" i="20" s="1"/>
  <c r="P78" i="20"/>
  <c r="P77" i="20" s="1"/>
  <c r="O78" i="20"/>
  <c r="O77" i="20" s="1"/>
  <c r="T74" i="20"/>
  <c r="S74" i="20"/>
  <c r="R74" i="20"/>
  <c r="Q74" i="20"/>
  <c r="P74" i="20"/>
  <c r="O74" i="20"/>
  <c r="Q69" i="20"/>
  <c r="P69" i="20"/>
  <c r="O69" i="20"/>
  <c r="Q64" i="20"/>
  <c r="P64" i="20"/>
  <c r="O64" i="20"/>
  <c r="Q54" i="20"/>
  <c r="P54" i="20"/>
  <c r="O54" i="20"/>
  <c r="Q50" i="20"/>
  <c r="P50" i="20"/>
  <c r="O50" i="20"/>
  <c r="Q41" i="20"/>
  <c r="P41" i="20"/>
  <c r="O41" i="20"/>
  <c r="Q33" i="20"/>
  <c r="P33" i="20"/>
  <c r="O33" i="20"/>
  <c r="Q24" i="20"/>
  <c r="P24" i="20"/>
  <c r="O24" i="20"/>
  <c r="Q16" i="20"/>
  <c r="P16" i="20"/>
  <c r="O16" i="20"/>
  <c r="Q8" i="20"/>
  <c r="P8" i="20"/>
  <c r="O8" i="20"/>
  <c r="Q78" i="17"/>
  <c r="Q77" i="17" s="1"/>
  <c r="P78" i="17"/>
  <c r="P77" i="17" s="1"/>
  <c r="O78" i="17"/>
  <c r="O77" i="17" s="1"/>
  <c r="T74" i="17"/>
  <c r="S74" i="17"/>
  <c r="R74" i="17"/>
  <c r="Q74" i="17"/>
  <c r="P74" i="17"/>
  <c r="O74" i="17"/>
  <c r="Q69" i="17"/>
  <c r="P69" i="17"/>
  <c r="O69" i="17"/>
  <c r="Q64" i="17"/>
  <c r="P64" i="17"/>
  <c r="O64" i="17"/>
  <c r="Q54" i="17"/>
  <c r="P54" i="17"/>
  <c r="O54" i="17"/>
  <c r="Q50" i="17"/>
  <c r="P50" i="17"/>
  <c r="O50" i="17"/>
  <c r="Q41" i="17"/>
  <c r="P41" i="17"/>
  <c r="O41" i="17"/>
  <c r="Q33" i="17"/>
  <c r="P33" i="17"/>
  <c r="O33" i="17"/>
  <c r="Q24" i="17"/>
  <c r="P24" i="17"/>
  <c r="O24" i="17"/>
  <c r="Q16" i="17"/>
  <c r="P16" i="17"/>
  <c r="O16" i="17"/>
  <c r="Q8" i="17"/>
  <c r="P8" i="17"/>
  <c r="O8" i="17"/>
  <c r="Q78" i="16"/>
  <c r="Q77" i="16" s="1"/>
  <c r="P78" i="16"/>
  <c r="P77" i="16" s="1"/>
  <c r="O78" i="16"/>
  <c r="O77" i="16" s="1"/>
  <c r="T74" i="16"/>
  <c r="S74" i="16"/>
  <c r="R74" i="16"/>
  <c r="Q74" i="16"/>
  <c r="P74" i="16"/>
  <c r="O74" i="16"/>
  <c r="Q69" i="16"/>
  <c r="P69" i="16"/>
  <c r="O69" i="16"/>
  <c r="Q64" i="16"/>
  <c r="P64" i="16"/>
  <c r="O64" i="16"/>
  <c r="Q54" i="16"/>
  <c r="Q49" i="16" s="1"/>
  <c r="P54" i="16"/>
  <c r="O54" i="16"/>
  <c r="Q50" i="16"/>
  <c r="P50" i="16"/>
  <c r="O50" i="16"/>
  <c r="Q41" i="16"/>
  <c r="P41" i="16"/>
  <c r="O41" i="16"/>
  <c r="Q33" i="16"/>
  <c r="P33" i="16"/>
  <c r="O33" i="16"/>
  <c r="Q24" i="16"/>
  <c r="P24" i="16"/>
  <c r="O24" i="16"/>
  <c r="Q16" i="16"/>
  <c r="P16" i="16"/>
  <c r="O16" i="16"/>
  <c r="Q8" i="16"/>
  <c r="P8" i="16"/>
  <c r="O8" i="16"/>
  <c r="J168" i="7"/>
  <c r="J167" i="7"/>
  <c r="J166" i="7"/>
  <c r="J165" i="7"/>
  <c r="J188" i="7"/>
  <c r="J187" i="7"/>
  <c r="J186" i="7"/>
  <c r="W186" i="7" s="1"/>
  <c r="J185" i="7"/>
  <c r="W185" i="7" s="1"/>
  <c r="J204" i="7"/>
  <c r="J203" i="7"/>
  <c r="J202" i="7"/>
  <c r="J201" i="7"/>
  <c r="J224" i="7"/>
  <c r="J223" i="7"/>
  <c r="J222" i="7"/>
  <c r="W222" i="7" s="1"/>
  <c r="J221" i="7"/>
  <c r="W221" i="7" s="1"/>
  <c r="J152" i="7"/>
  <c r="J151" i="7"/>
  <c r="J150" i="7"/>
  <c r="W150" i="7" s="1"/>
  <c r="J149" i="7"/>
  <c r="W149" i="7" s="1"/>
  <c r="J132" i="7"/>
  <c r="J131" i="7"/>
  <c r="J130" i="7"/>
  <c r="J129" i="7"/>
  <c r="J115" i="7"/>
  <c r="J114" i="7"/>
  <c r="J113" i="7"/>
  <c r="W113" i="7" s="1"/>
  <c r="J112" i="7"/>
  <c r="W112" i="7" s="1"/>
  <c r="J95" i="7"/>
  <c r="J94" i="7"/>
  <c r="J93" i="7"/>
  <c r="J92" i="7"/>
  <c r="W92" i="7" s="1"/>
  <c r="J79" i="7"/>
  <c r="J78" i="7"/>
  <c r="J77" i="7"/>
  <c r="W77" i="7" s="1"/>
  <c r="J76" i="7"/>
  <c r="W76" i="7" s="1"/>
  <c r="J59" i="7"/>
  <c r="J58" i="7"/>
  <c r="J57" i="7"/>
  <c r="J56" i="7"/>
  <c r="J33" i="7"/>
  <c r="J32" i="7"/>
  <c r="J31" i="7"/>
  <c r="J30" i="7"/>
  <c r="J23" i="7"/>
  <c r="J22" i="7"/>
  <c r="J21" i="7"/>
  <c r="J20" i="7"/>
  <c r="J43" i="7"/>
  <c r="J42" i="7"/>
  <c r="J41" i="7"/>
  <c r="W41" i="7" s="1"/>
  <c r="J40" i="7"/>
  <c r="W40" i="7" s="1"/>
  <c r="J336" i="7"/>
  <c r="J335" i="7"/>
  <c r="J334" i="7"/>
  <c r="J333" i="7"/>
  <c r="J331" i="7"/>
  <c r="W331" i="7" s="1"/>
  <c r="J330" i="7"/>
  <c r="W330" i="7" s="1"/>
  <c r="J329" i="7"/>
  <c r="J328" i="7"/>
  <c r="J325" i="7"/>
  <c r="J324" i="7"/>
  <c r="J323" i="7"/>
  <c r="J322" i="7"/>
  <c r="J320" i="7"/>
  <c r="J319" i="7"/>
  <c r="J318" i="7"/>
  <c r="W318" i="7" s="1"/>
  <c r="J317" i="7"/>
  <c r="J315" i="7"/>
  <c r="W315" i="7" s="1"/>
  <c r="J314" i="7"/>
  <c r="W314" i="7" s="1"/>
  <c r="J313" i="7"/>
  <c r="W313" i="7" s="1"/>
  <c r="J312" i="7"/>
  <c r="J310" i="7"/>
  <c r="J309" i="7"/>
  <c r="M309" i="7" s="1"/>
  <c r="Q309" i="7" s="1"/>
  <c r="W309" i="7" s="1"/>
  <c r="J308" i="7"/>
  <c r="J307" i="7"/>
  <c r="M307" i="7" s="1"/>
  <c r="Q307" i="7" s="1"/>
  <c r="J304" i="7"/>
  <c r="J303" i="7"/>
  <c r="J302" i="7"/>
  <c r="J301" i="7"/>
  <c r="J282" i="7"/>
  <c r="J281" i="7"/>
  <c r="J280" i="7"/>
  <c r="W280" i="7" s="1"/>
  <c r="J279" i="7"/>
  <c r="W279" i="7" s="1"/>
  <c r="J277" i="7"/>
  <c r="J276" i="7"/>
  <c r="J275" i="7"/>
  <c r="J274" i="7"/>
  <c r="J272" i="7"/>
  <c r="J271" i="7"/>
  <c r="J270" i="7"/>
  <c r="J269" i="7"/>
  <c r="J267" i="7"/>
  <c r="J266" i="7"/>
  <c r="J265" i="7"/>
  <c r="W265" i="7" s="1"/>
  <c r="J264" i="7"/>
  <c r="W264" i="7" s="1"/>
  <c r="J262" i="7"/>
  <c r="J261" i="7"/>
  <c r="J260" i="7"/>
  <c r="J259" i="7"/>
  <c r="J257" i="7"/>
  <c r="J256" i="7"/>
  <c r="J255" i="7"/>
  <c r="J254" i="7"/>
  <c r="J252" i="7"/>
  <c r="J251" i="7"/>
  <c r="J250" i="7"/>
  <c r="W250" i="7" s="1"/>
  <c r="J249" i="7"/>
  <c r="W249" i="7" s="1"/>
  <c r="J247" i="7"/>
  <c r="J246" i="7"/>
  <c r="J245" i="7"/>
  <c r="J244" i="7"/>
  <c r="N74" i="10"/>
  <c r="O74" i="10"/>
  <c r="P74" i="10"/>
  <c r="Q74" i="10"/>
  <c r="R74" i="10"/>
  <c r="M74" i="10"/>
  <c r="A340"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7" i="7"/>
  <c r="A228" i="7"/>
  <c r="A229" i="7"/>
  <c r="A230" i="7"/>
  <c r="A231" i="7"/>
  <c r="A232" i="7"/>
  <c r="A233" i="7"/>
  <c r="A234" i="7"/>
  <c r="A235" i="7"/>
  <c r="A236" i="7"/>
  <c r="A237" i="7"/>
  <c r="A238" i="7"/>
  <c r="A239" i="7"/>
  <c r="A240" i="7"/>
  <c r="A241"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5" i="7"/>
  <c r="A286" i="7"/>
  <c r="A287" i="7"/>
  <c r="A288" i="7"/>
  <c r="A289" i="7"/>
  <c r="A290" i="7"/>
  <c r="A291" i="7"/>
  <c r="A292" i="7"/>
  <c r="A293" i="7"/>
  <c r="A294" i="7"/>
  <c r="A295" i="7"/>
  <c r="A296" i="7"/>
  <c r="A297" i="7"/>
  <c r="A298" i="7"/>
  <c r="A299" i="7"/>
  <c r="A300" i="7"/>
  <c r="A301" i="7"/>
  <c r="A302" i="7"/>
  <c r="A303" i="7"/>
  <c r="A304" i="7"/>
  <c r="A306" i="7"/>
  <c r="A307" i="7"/>
  <c r="A308" i="7"/>
  <c r="A309" i="7"/>
  <c r="A310" i="7"/>
  <c r="A311" i="7"/>
  <c r="A312" i="7"/>
  <c r="A313" i="7"/>
  <c r="A314" i="7"/>
  <c r="A315" i="7"/>
  <c r="A316" i="7"/>
  <c r="A317" i="7"/>
  <c r="A318" i="7"/>
  <c r="A319" i="7"/>
  <c r="A320" i="7"/>
  <c r="A321" i="7"/>
  <c r="A322" i="7"/>
  <c r="A323" i="7"/>
  <c r="A324" i="7"/>
  <c r="A325" i="7"/>
  <c r="A327" i="7"/>
  <c r="A328" i="7"/>
  <c r="A329" i="7"/>
  <c r="A330" i="7"/>
  <c r="A331" i="7"/>
  <c r="A332" i="7"/>
  <c r="A333" i="7"/>
  <c r="A334" i="7"/>
  <c r="A335" i="7"/>
  <c r="A336" i="7"/>
  <c r="H58" i="10" l="1"/>
  <c r="I58" i="16" s="1"/>
  <c r="J58" i="16" s="1"/>
  <c r="H35" i="10"/>
  <c r="I35" i="16" s="1"/>
  <c r="J35" i="16" s="1"/>
  <c r="H36" i="10"/>
  <c r="I36" i="16" s="1"/>
  <c r="J36" i="16" s="1"/>
  <c r="I36" i="17" s="1"/>
  <c r="H38" i="10"/>
  <c r="I38" i="16" s="1"/>
  <c r="J38" i="16" s="1"/>
  <c r="H39" i="10"/>
  <c r="I39" i="16" s="1"/>
  <c r="J39" i="16" s="1"/>
  <c r="H40" i="10"/>
  <c r="I40" i="16" s="1"/>
  <c r="J40" i="16" s="1"/>
  <c r="H34" i="10"/>
  <c r="I34" i="16" s="1"/>
  <c r="J34" i="16" s="1"/>
  <c r="H25" i="10"/>
  <c r="I25" i="16" s="1"/>
  <c r="J25" i="16" s="1"/>
  <c r="H27" i="10"/>
  <c r="I27" i="16" s="1"/>
  <c r="J27" i="16" s="1"/>
  <c r="H31" i="10"/>
  <c r="I31" i="16" s="1"/>
  <c r="J31" i="16" s="1"/>
  <c r="H18" i="10"/>
  <c r="I18" i="16" s="1"/>
  <c r="J18" i="16" s="1"/>
  <c r="H19" i="10"/>
  <c r="I19" i="16" s="1"/>
  <c r="J19" i="16" s="1"/>
  <c r="H20" i="10"/>
  <c r="I20" i="16" s="1"/>
  <c r="J20" i="16" s="1"/>
  <c r="H21" i="10"/>
  <c r="I21" i="16" s="1"/>
  <c r="J21" i="16" s="1"/>
  <c r="H22" i="10"/>
  <c r="I22" i="16" s="1"/>
  <c r="J22" i="16" s="1"/>
  <c r="H15" i="10"/>
  <c r="I15" i="16" s="1"/>
  <c r="J15" i="16" s="1"/>
  <c r="H13" i="10"/>
  <c r="I13" i="16" s="1"/>
  <c r="J13" i="16" s="1"/>
  <c r="I13" i="17" s="1"/>
  <c r="H11" i="10"/>
  <c r="I11" i="16" s="1"/>
  <c r="J11" i="16" s="1"/>
  <c r="W244" i="7"/>
  <c r="W259" i="7"/>
  <c r="W274" i="7"/>
  <c r="W56" i="7"/>
  <c r="W165" i="7"/>
  <c r="W308" i="7"/>
  <c r="W323" i="7"/>
  <c r="W324" i="7"/>
  <c r="W20" i="7"/>
  <c r="W129" i="7"/>
  <c r="W201" i="7"/>
  <c r="Q85" i="7"/>
  <c r="R85" i="7" s="1"/>
  <c r="S85" i="7" s="1"/>
  <c r="T85" i="7" s="1"/>
  <c r="Q297" i="7"/>
  <c r="R297" i="7" s="1"/>
  <c r="S297" i="7" s="1"/>
  <c r="T297" i="7" s="1"/>
  <c r="W257" i="7"/>
  <c r="W272" i="7"/>
  <c r="W304" i="7"/>
  <c r="W33" i="7"/>
  <c r="W256" i="7"/>
  <c r="W271" i="7"/>
  <c r="W303" i="7"/>
  <c r="W32" i="7"/>
  <c r="W317" i="7"/>
  <c r="W322" i="7"/>
  <c r="W333" i="7"/>
  <c r="W251" i="7"/>
  <c r="W266" i="7"/>
  <c r="W281" i="7"/>
  <c r="W78" i="7"/>
  <c r="W255" i="7"/>
  <c r="W270" i="7"/>
  <c r="W31" i="7"/>
  <c r="W319" i="7"/>
  <c r="W335" i="7"/>
  <c r="W151" i="7"/>
  <c r="W187" i="7"/>
  <c r="W269" i="7"/>
  <c r="W302" i="7"/>
  <c r="W320" i="7"/>
  <c r="W336" i="7"/>
  <c r="W30" i="7"/>
  <c r="W42" i="7"/>
  <c r="W114" i="7"/>
  <c r="W223" i="7"/>
  <c r="W254" i="7"/>
  <c r="M283" i="13"/>
  <c r="M225" i="13"/>
  <c r="M116" i="13"/>
  <c r="T63" i="20"/>
  <c r="S63" i="20"/>
  <c r="R49" i="20"/>
  <c r="T6" i="20"/>
  <c r="S32" i="20"/>
  <c r="R32" i="20"/>
  <c r="R6" i="20" s="1"/>
  <c r="S7" i="20"/>
  <c r="T63" i="17"/>
  <c r="T80" i="17" s="1"/>
  <c r="S63" i="17"/>
  <c r="S80" i="17" s="1"/>
  <c r="R63" i="17"/>
  <c r="R80" i="17" s="1"/>
  <c r="T49" i="17"/>
  <c r="T32" i="17"/>
  <c r="S32" i="17"/>
  <c r="R32" i="17"/>
  <c r="R6" i="17" s="1"/>
  <c r="T7" i="17"/>
  <c r="S7" i="17"/>
  <c r="S6" i="17" s="1"/>
  <c r="T49" i="16"/>
  <c r="T6" i="16" s="1"/>
  <c r="S49" i="16"/>
  <c r="S6" i="16" s="1"/>
  <c r="R49" i="16"/>
  <c r="S32" i="16"/>
  <c r="R7" i="16"/>
  <c r="R63" i="16"/>
  <c r="O32" i="16"/>
  <c r="T63" i="16"/>
  <c r="P63" i="16"/>
  <c r="S63" i="16"/>
  <c r="Q32" i="16"/>
  <c r="R6" i="16"/>
  <c r="Q63" i="10"/>
  <c r="P7" i="10"/>
  <c r="P6" i="10" s="1"/>
  <c r="Q7" i="10"/>
  <c r="Q6" i="10" s="1"/>
  <c r="J70" i="16"/>
  <c r="K1" i="15"/>
  <c r="J65" i="16"/>
  <c r="W312" i="7"/>
  <c r="W328" i="7"/>
  <c r="Q300" i="7"/>
  <c r="W152" i="7"/>
  <c r="W188" i="7"/>
  <c r="Q231" i="7"/>
  <c r="R231" i="7" s="1"/>
  <c r="S231" i="7" s="1"/>
  <c r="T231" i="7" s="1"/>
  <c r="Q287" i="7"/>
  <c r="R287" i="7" s="1"/>
  <c r="S287" i="7" s="1"/>
  <c r="T287" i="7" s="1"/>
  <c r="Q291" i="7"/>
  <c r="R291" i="7" s="1"/>
  <c r="S291" i="7" s="1"/>
  <c r="T291" i="7" s="1"/>
  <c r="W115" i="7"/>
  <c r="W252" i="7"/>
  <c r="W267" i="7"/>
  <c r="W282" i="7"/>
  <c r="W79" i="7"/>
  <c r="Q233" i="7"/>
  <c r="R233" i="7" s="1"/>
  <c r="S233" i="7" s="1"/>
  <c r="T233" i="7" s="1"/>
  <c r="W43" i="7"/>
  <c r="W224" i="7"/>
  <c r="W22" i="7"/>
  <c r="W131" i="7"/>
  <c r="W203" i="7"/>
  <c r="W334" i="7"/>
  <c r="W23" i="7"/>
  <c r="W132" i="7"/>
  <c r="W204" i="7"/>
  <c r="W246" i="7"/>
  <c r="W261" i="7"/>
  <c r="W276" i="7"/>
  <c r="W58" i="7"/>
  <c r="W167" i="7"/>
  <c r="Q288" i="7"/>
  <c r="R288" i="7" s="1"/>
  <c r="S288" i="7" s="1"/>
  <c r="T288" i="7" s="1"/>
  <c r="W202" i="7"/>
  <c r="W247" i="7"/>
  <c r="W262" i="7"/>
  <c r="W277" i="7"/>
  <c r="W310" i="7"/>
  <c r="W325" i="7"/>
  <c r="W59" i="7"/>
  <c r="W168" i="7"/>
  <c r="Q236" i="7"/>
  <c r="R236" i="7" s="1"/>
  <c r="S236" i="7" s="1"/>
  <c r="T236" i="7" s="1"/>
  <c r="W329" i="7"/>
  <c r="J300" i="7"/>
  <c r="W301" i="7"/>
  <c r="Q293" i="7"/>
  <c r="R293" i="7" s="1"/>
  <c r="S293" i="7" s="1"/>
  <c r="T293" i="7" s="1"/>
  <c r="W93" i="7"/>
  <c r="W130" i="7"/>
  <c r="W95" i="7"/>
  <c r="W21" i="7"/>
  <c r="Q298" i="7"/>
  <c r="R298" i="7" s="1"/>
  <c r="S298" i="7" s="1"/>
  <c r="T298" i="7" s="1"/>
  <c r="W245" i="7"/>
  <c r="W260" i="7"/>
  <c r="W275" i="7"/>
  <c r="W57" i="7"/>
  <c r="W166" i="7"/>
  <c r="Q292" i="7"/>
  <c r="R292" i="7" s="1"/>
  <c r="S292" i="7" s="1"/>
  <c r="T292" i="7" s="1"/>
  <c r="Q296" i="7"/>
  <c r="R296" i="7" s="1"/>
  <c r="S296" i="7" s="1"/>
  <c r="T296" i="7" s="1"/>
  <c r="Q299" i="7"/>
  <c r="R299" i="7" s="1"/>
  <c r="S299" i="7" s="1"/>
  <c r="T299" i="7" s="1"/>
  <c r="Q286" i="7"/>
  <c r="R286" i="7" s="1"/>
  <c r="S286" i="7" s="1"/>
  <c r="T286" i="7" s="1"/>
  <c r="Q289" i="7"/>
  <c r="R289" i="7" s="1"/>
  <c r="S289" i="7" s="1"/>
  <c r="T289" i="7" s="1"/>
  <c r="W94" i="7"/>
  <c r="Q122" i="7"/>
  <c r="R122" i="7" s="1"/>
  <c r="S122" i="7" s="1"/>
  <c r="T122" i="7" s="1"/>
  <c r="Q84" i="7"/>
  <c r="R84" i="7" s="1"/>
  <c r="S84" i="7" s="1"/>
  <c r="T84" i="7" s="1"/>
  <c r="Q193" i="7"/>
  <c r="R193" i="7" s="1"/>
  <c r="S193" i="7" s="1"/>
  <c r="T193" i="7" s="1"/>
  <c r="Q294" i="7"/>
  <c r="R294" i="7" s="1"/>
  <c r="S294" i="7" s="1"/>
  <c r="T294" i="7" s="1"/>
  <c r="W307" i="7"/>
  <c r="Q228" i="7"/>
  <c r="R228" i="7" s="1"/>
  <c r="S228" i="7" s="1"/>
  <c r="T228" i="7" s="1"/>
  <c r="Q229" i="7"/>
  <c r="R229" i="7" s="1"/>
  <c r="S229" i="7" s="1"/>
  <c r="T229" i="7" s="1"/>
  <c r="Q230" i="7"/>
  <c r="R230" i="7" s="1"/>
  <c r="S230" i="7" s="1"/>
  <c r="T230" i="7" s="1"/>
  <c r="Q191" i="7"/>
  <c r="R191" i="7" s="1"/>
  <c r="S191" i="7" s="1"/>
  <c r="T191" i="7" s="1"/>
  <c r="Q194" i="7"/>
  <c r="R194" i="7" s="1"/>
  <c r="S194" i="7" s="1"/>
  <c r="T194" i="7" s="1"/>
  <c r="Q192" i="7"/>
  <c r="R192" i="7" s="1"/>
  <c r="S192" i="7" s="1"/>
  <c r="T192" i="7" s="1"/>
  <c r="Q157" i="7"/>
  <c r="R157" i="7" s="1"/>
  <c r="S157" i="7" s="1"/>
  <c r="T157" i="7" s="1"/>
  <c r="Q156" i="7"/>
  <c r="R156" i="7" s="1"/>
  <c r="S156" i="7" s="1"/>
  <c r="T156" i="7" s="1"/>
  <c r="Q155" i="7"/>
  <c r="R155" i="7" s="1"/>
  <c r="S155" i="7" s="1"/>
  <c r="T155" i="7" s="1"/>
  <c r="Q158" i="7"/>
  <c r="R158" i="7" s="1"/>
  <c r="S158" i="7" s="1"/>
  <c r="T158" i="7" s="1"/>
  <c r="Q119" i="7"/>
  <c r="R119" i="7" s="1"/>
  <c r="S119" i="7" s="1"/>
  <c r="T119" i="7" s="1"/>
  <c r="Q120" i="7"/>
  <c r="R120" i="7" s="1"/>
  <c r="S120" i="7" s="1"/>
  <c r="T120" i="7" s="1"/>
  <c r="Q82" i="7"/>
  <c r="R82" i="7" s="1"/>
  <c r="S82" i="7" s="1"/>
  <c r="T82" i="7" s="1"/>
  <c r="Q235" i="7"/>
  <c r="R235" i="7" s="1"/>
  <c r="S235" i="7" s="1"/>
  <c r="T235" i="7" s="1"/>
  <c r="Q234" i="7"/>
  <c r="R234" i="7" s="1"/>
  <c r="S234" i="7" s="1"/>
  <c r="T234" i="7" s="1"/>
  <c r="Q121" i="7"/>
  <c r="R121" i="7" s="1"/>
  <c r="S121" i="7" s="1"/>
  <c r="T121" i="7" s="1"/>
  <c r="Q83" i="7"/>
  <c r="R83" i="7" s="1"/>
  <c r="S83" i="7" s="1"/>
  <c r="T83" i="7" s="1"/>
  <c r="Q47" i="7"/>
  <c r="R47" i="7" s="1"/>
  <c r="S47" i="7" s="1"/>
  <c r="T47" i="7" s="1"/>
  <c r="Q49" i="7"/>
  <c r="R49" i="7" s="1"/>
  <c r="S49" i="7" s="1"/>
  <c r="T49" i="7" s="1"/>
  <c r="Q48" i="7"/>
  <c r="R48" i="7" s="1"/>
  <c r="S48" i="7" s="1"/>
  <c r="T48" i="7" s="1"/>
  <c r="Q46" i="7"/>
  <c r="R46" i="7" s="1"/>
  <c r="S46" i="7" s="1"/>
  <c r="T46" i="7" s="1"/>
  <c r="Q11" i="7"/>
  <c r="R11" i="7" s="1"/>
  <c r="S11" i="7" s="1"/>
  <c r="T11" i="7" s="1"/>
  <c r="W79" i="13"/>
  <c r="W78" i="13"/>
  <c r="W77" i="13"/>
  <c r="Q10" i="7"/>
  <c r="R10" i="7" s="1"/>
  <c r="S10" i="7" s="1"/>
  <c r="T10" i="7" s="1"/>
  <c r="H64" i="20"/>
  <c r="Q49" i="20"/>
  <c r="K1" i="21"/>
  <c r="H16" i="20"/>
  <c r="P7" i="20"/>
  <c r="O7" i="16"/>
  <c r="O6" i="16" s="1"/>
  <c r="O49" i="16"/>
  <c r="O63" i="16"/>
  <c r="H74" i="20"/>
  <c r="H69" i="20"/>
  <c r="H50" i="20"/>
  <c r="H54" i="20"/>
  <c r="H41" i="20"/>
  <c r="H33" i="20"/>
  <c r="H24" i="20"/>
  <c r="H8" i="20"/>
  <c r="O49" i="20"/>
  <c r="P49" i="20"/>
  <c r="O63" i="20"/>
  <c r="Q7" i="20"/>
  <c r="O32" i="20"/>
  <c r="P32" i="20"/>
  <c r="Q32" i="20"/>
  <c r="P63" i="20"/>
  <c r="O7" i="20"/>
  <c r="Q63" i="20"/>
  <c r="Q63" i="17"/>
  <c r="Q49" i="17"/>
  <c r="H69" i="17"/>
  <c r="H74" i="17"/>
  <c r="P32" i="17"/>
  <c r="H64" i="17"/>
  <c r="H54" i="17"/>
  <c r="H33" i="17"/>
  <c r="H50" i="17"/>
  <c r="H41" i="17"/>
  <c r="H24" i="17"/>
  <c r="H16" i="17"/>
  <c r="H8" i="17"/>
  <c r="J23" i="16"/>
  <c r="O32" i="17"/>
  <c r="O49" i="17"/>
  <c r="P49" i="17"/>
  <c r="P7" i="17"/>
  <c r="O63" i="17"/>
  <c r="Q7" i="17"/>
  <c r="Q32" i="17"/>
  <c r="O7" i="17"/>
  <c r="P63" i="17"/>
  <c r="H69" i="16"/>
  <c r="H74" i="16"/>
  <c r="J72" i="16"/>
  <c r="J73" i="16"/>
  <c r="J53" i="16"/>
  <c r="J56" i="16"/>
  <c r="J57" i="16"/>
  <c r="J30" i="16"/>
  <c r="J42" i="16"/>
  <c r="J67" i="16"/>
  <c r="J14" i="16"/>
  <c r="J71" i="16"/>
  <c r="H50" i="16"/>
  <c r="J61" i="16"/>
  <c r="H54" i="16"/>
  <c r="J45" i="16"/>
  <c r="J44" i="16"/>
  <c r="H64" i="16"/>
  <c r="J60" i="16"/>
  <c r="J52" i="16"/>
  <c r="J29" i="16"/>
  <c r="J66" i="16"/>
  <c r="J47" i="16"/>
  <c r="J59" i="16"/>
  <c r="J37" i="16"/>
  <c r="J62" i="16"/>
  <c r="J51" i="16"/>
  <c r="H33" i="16"/>
  <c r="H41" i="16"/>
  <c r="J48" i="16"/>
  <c r="J28" i="16"/>
  <c r="J43" i="16"/>
  <c r="J46" i="16"/>
  <c r="J10" i="16"/>
  <c r="H24" i="16"/>
  <c r="H16" i="16"/>
  <c r="J17" i="16"/>
  <c r="H8" i="16"/>
  <c r="J12" i="16"/>
  <c r="J9" i="16"/>
  <c r="P32" i="16"/>
  <c r="Q7" i="16"/>
  <c r="Q6" i="16" s="1"/>
  <c r="Q80" i="16" s="1"/>
  <c r="P7" i="16"/>
  <c r="P49" i="16"/>
  <c r="Q63" i="16"/>
  <c r="S75" i="10"/>
  <c r="S60" i="10"/>
  <c r="S55" i="10"/>
  <c r="J55" i="16"/>
  <c r="I55" i="17" s="1"/>
  <c r="J76" i="16"/>
  <c r="S51" i="10"/>
  <c r="J26" i="16"/>
  <c r="S26" i="10"/>
  <c r="S66" i="10"/>
  <c r="S57" i="10"/>
  <c r="S71" i="10"/>
  <c r="S48" i="10"/>
  <c r="H74" i="10"/>
  <c r="J68" i="16"/>
  <c r="S72" i="10"/>
  <c r="S61" i="10"/>
  <c r="S62" i="10"/>
  <c r="S56" i="10"/>
  <c r="S73" i="10"/>
  <c r="S47" i="10"/>
  <c r="S59" i="10"/>
  <c r="S52" i="10"/>
  <c r="S67" i="10"/>
  <c r="S53" i="10"/>
  <c r="S43" i="10"/>
  <c r="S45" i="10"/>
  <c r="S28" i="10"/>
  <c r="S42" i="10"/>
  <c r="S44" i="10"/>
  <c r="S46" i="10"/>
  <c r="S37" i="10"/>
  <c r="S29" i="10"/>
  <c r="S17" i="10"/>
  <c r="S30" i="10"/>
  <c r="S23" i="10"/>
  <c r="S14" i="10"/>
  <c r="S12" i="10"/>
  <c r="S10" i="10"/>
  <c r="S9" i="10"/>
  <c r="J75" i="16"/>
  <c r="I50" i="16"/>
  <c r="I41" i="16"/>
  <c r="R337" i="13"/>
  <c r="R332" i="13"/>
  <c r="R327" i="13"/>
  <c r="R321" i="13"/>
  <c r="R316" i="13"/>
  <c r="R311" i="13"/>
  <c r="R306" i="13"/>
  <c r="R299" i="13"/>
  <c r="R298" i="13"/>
  <c r="R297" i="13"/>
  <c r="R296" i="13"/>
  <c r="R294" i="13"/>
  <c r="R293" i="13"/>
  <c r="R292" i="13"/>
  <c r="R291" i="13"/>
  <c r="R289" i="13"/>
  <c r="R288" i="13"/>
  <c r="R287" i="13"/>
  <c r="R286" i="13"/>
  <c r="R278" i="13"/>
  <c r="R273" i="13"/>
  <c r="R268" i="13"/>
  <c r="R263" i="13"/>
  <c r="R258" i="13"/>
  <c r="R253" i="13"/>
  <c r="R248" i="13"/>
  <c r="R243" i="13"/>
  <c r="R241" i="13"/>
  <c r="R240" i="13"/>
  <c r="R239" i="13"/>
  <c r="R238" i="13"/>
  <c r="R236" i="13"/>
  <c r="R235" i="13"/>
  <c r="R234" i="13"/>
  <c r="R233" i="13"/>
  <c r="R231" i="13"/>
  <c r="R230" i="13"/>
  <c r="R229" i="13"/>
  <c r="R228" i="13"/>
  <c r="R220" i="13"/>
  <c r="R219" i="13"/>
  <c r="R218" i="13"/>
  <c r="R217" i="13"/>
  <c r="R216" i="13"/>
  <c r="R214" i="13"/>
  <c r="R213" i="13"/>
  <c r="R212" i="13"/>
  <c r="R211" i="13"/>
  <c r="R209" i="13"/>
  <c r="R208" i="13"/>
  <c r="R207" i="13"/>
  <c r="R206" i="13"/>
  <c r="R204" i="13"/>
  <c r="R203" i="13"/>
  <c r="R202" i="13"/>
  <c r="R201" i="13"/>
  <c r="R199" i="13"/>
  <c r="R198" i="13"/>
  <c r="R197" i="13"/>
  <c r="R196" i="13"/>
  <c r="R194" i="13"/>
  <c r="R193" i="13"/>
  <c r="R192" i="13"/>
  <c r="R191" i="13"/>
  <c r="R184" i="13"/>
  <c r="R183" i="13"/>
  <c r="R182" i="13"/>
  <c r="R181" i="13"/>
  <c r="R180" i="13"/>
  <c r="R178" i="13"/>
  <c r="R177" i="13"/>
  <c r="R176" i="13"/>
  <c r="R175" i="13"/>
  <c r="R173" i="13"/>
  <c r="R172" i="13"/>
  <c r="R171" i="13"/>
  <c r="R170" i="13"/>
  <c r="R168" i="13"/>
  <c r="R167" i="13"/>
  <c r="R166" i="13"/>
  <c r="R165" i="13"/>
  <c r="R163" i="13"/>
  <c r="R162" i="13"/>
  <c r="R161" i="13"/>
  <c r="R160" i="13"/>
  <c r="R158" i="13"/>
  <c r="R157" i="13"/>
  <c r="R156" i="13"/>
  <c r="R155" i="13"/>
  <c r="R148" i="13"/>
  <c r="R147" i="13"/>
  <c r="R146" i="13"/>
  <c r="R145" i="13"/>
  <c r="R144" i="13"/>
  <c r="R142" i="13"/>
  <c r="R141" i="13"/>
  <c r="R140" i="13"/>
  <c r="R139" i="13"/>
  <c r="R137" i="13"/>
  <c r="R136" i="13"/>
  <c r="R135" i="13"/>
  <c r="R134" i="13"/>
  <c r="R132" i="13"/>
  <c r="R131" i="13"/>
  <c r="R130" i="13"/>
  <c r="R129" i="13"/>
  <c r="R127" i="13"/>
  <c r="R126" i="13"/>
  <c r="R125" i="13"/>
  <c r="R124" i="13"/>
  <c r="R122" i="13"/>
  <c r="R121" i="13"/>
  <c r="R120" i="13"/>
  <c r="R119" i="13"/>
  <c r="R111" i="13"/>
  <c r="R110" i="13"/>
  <c r="R109" i="13"/>
  <c r="R108" i="13"/>
  <c r="R107" i="13"/>
  <c r="R105" i="13"/>
  <c r="R104" i="13"/>
  <c r="R103" i="13"/>
  <c r="R102" i="13"/>
  <c r="R100" i="13"/>
  <c r="R99" i="13"/>
  <c r="R98" i="13"/>
  <c r="R97" i="13"/>
  <c r="R95" i="13"/>
  <c r="R94" i="13"/>
  <c r="R93" i="13"/>
  <c r="R92" i="13"/>
  <c r="R90" i="13"/>
  <c r="R89" i="13"/>
  <c r="R88" i="13"/>
  <c r="R87" i="13"/>
  <c r="R85" i="13"/>
  <c r="R84" i="13"/>
  <c r="R83" i="13"/>
  <c r="R82" i="13"/>
  <c r="R75" i="13"/>
  <c r="R74" i="13"/>
  <c r="R73" i="13"/>
  <c r="R72" i="13"/>
  <c r="R71" i="13"/>
  <c r="R69" i="13"/>
  <c r="R68" i="13"/>
  <c r="R67" i="13"/>
  <c r="R66" i="13"/>
  <c r="R64" i="13"/>
  <c r="R63" i="13"/>
  <c r="R62" i="13"/>
  <c r="R61" i="13"/>
  <c r="R59" i="13"/>
  <c r="R58" i="13"/>
  <c r="R57" i="13"/>
  <c r="R56" i="13"/>
  <c r="R54" i="13"/>
  <c r="R53" i="13"/>
  <c r="R52" i="13"/>
  <c r="R51" i="13"/>
  <c r="R49" i="13"/>
  <c r="R48" i="13"/>
  <c r="R47" i="13"/>
  <c r="R46" i="13"/>
  <c r="R39" i="13"/>
  <c r="R13" i="13"/>
  <c r="R12" i="13"/>
  <c r="R11" i="13"/>
  <c r="R10" i="13"/>
  <c r="I337" i="13"/>
  <c r="I332" i="13"/>
  <c r="I327" i="13"/>
  <c r="I321" i="13"/>
  <c r="I316" i="13"/>
  <c r="I311" i="13"/>
  <c r="I306" i="13"/>
  <c r="I299" i="13"/>
  <c r="I298" i="13"/>
  <c r="I297" i="13"/>
  <c r="I296" i="13"/>
  <c r="H294" i="13"/>
  <c r="H293" i="13"/>
  <c r="I292" i="13"/>
  <c r="H291" i="13"/>
  <c r="I289" i="13"/>
  <c r="I288" i="13"/>
  <c r="I287" i="13"/>
  <c r="I286" i="13"/>
  <c r="I278" i="13"/>
  <c r="I273" i="13"/>
  <c r="I268" i="13"/>
  <c r="I263" i="13"/>
  <c r="I258" i="13"/>
  <c r="I253" i="13"/>
  <c r="I248" i="13"/>
  <c r="I243" i="13"/>
  <c r="I241" i="13"/>
  <c r="I240" i="13"/>
  <c r="I239" i="13"/>
  <c r="I238" i="13"/>
  <c r="H236" i="13"/>
  <c r="H235" i="13"/>
  <c r="I235" i="13" s="1"/>
  <c r="I234" i="13"/>
  <c r="H233" i="13"/>
  <c r="I231" i="13"/>
  <c r="I230" i="13"/>
  <c r="I229" i="13"/>
  <c r="I228" i="13"/>
  <c r="I220" i="13"/>
  <c r="I219" i="13"/>
  <c r="I218" i="13"/>
  <c r="I217" i="13"/>
  <c r="I216" i="13"/>
  <c r="I214" i="13"/>
  <c r="I213" i="13"/>
  <c r="I212" i="13"/>
  <c r="I211" i="13"/>
  <c r="I209" i="13"/>
  <c r="I208" i="13"/>
  <c r="I207" i="13"/>
  <c r="I206" i="13"/>
  <c r="I204" i="13"/>
  <c r="I203" i="13"/>
  <c r="I202" i="13"/>
  <c r="I201" i="13"/>
  <c r="H199" i="13"/>
  <c r="H198" i="13"/>
  <c r="I197" i="13"/>
  <c r="H196" i="13"/>
  <c r="I194" i="13"/>
  <c r="I193" i="13"/>
  <c r="I192" i="13"/>
  <c r="I191" i="13"/>
  <c r="I184" i="13"/>
  <c r="I183" i="13"/>
  <c r="I182" i="13"/>
  <c r="I181" i="13"/>
  <c r="I180" i="13"/>
  <c r="I178" i="13"/>
  <c r="I177" i="13"/>
  <c r="I176" i="13"/>
  <c r="I175" i="13"/>
  <c r="I173" i="13"/>
  <c r="I172" i="13"/>
  <c r="I171" i="13"/>
  <c r="I170" i="13"/>
  <c r="I168" i="13"/>
  <c r="I167" i="13"/>
  <c r="I166" i="13"/>
  <c r="I165" i="13"/>
  <c r="H163" i="13"/>
  <c r="I163" i="13" s="1"/>
  <c r="H162" i="13"/>
  <c r="I162" i="13" s="1"/>
  <c r="I161" i="13"/>
  <c r="H160" i="13"/>
  <c r="I158" i="13"/>
  <c r="I157" i="13"/>
  <c r="I156" i="13"/>
  <c r="I155" i="13"/>
  <c r="I148" i="13"/>
  <c r="I147" i="13"/>
  <c r="I146" i="13"/>
  <c r="I145" i="13"/>
  <c r="I144" i="13"/>
  <c r="I142" i="13"/>
  <c r="I141" i="13"/>
  <c r="I140" i="13"/>
  <c r="I139" i="13"/>
  <c r="I137" i="13"/>
  <c r="I136" i="13"/>
  <c r="I135" i="13"/>
  <c r="I134" i="13"/>
  <c r="I132" i="13"/>
  <c r="I131" i="13"/>
  <c r="I130" i="13"/>
  <c r="I129" i="13"/>
  <c r="H127" i="13"/>
  <c r="H126" i="13"/>
  <c r="I126" i="13" s="1"/>
  <c r="I125" i="13"/>
  <c r="H124" i="13"/>
  <c r="I124" i="13" s="1"/>
  <c r="I122" i="13"/>
  <c r="I121" i="13"/>
  <c r="I120" i="13"/>
  <c r="I119" i="13"/>
  <c r="I111" i="13"/>
  <c r="I110" i="13"/>
  <c r="I109" i="13"/>
  <c r="I108" i="13"/>
  <c r="I107" i="13"/>
  <c r="I105" i="13"/>
  <c r="I104" i="13"/>
  <c r="I103" i="13"/>
  <c r="I102" i="13"/>
  <c r="I100" i="13"/>
  <c r="I99" i="13"/>
  <c r="I98" i="13"/>
  <c r="I97" i="13"/>
  <c r="I95" i="13"/>
  <c r="I94" i="13"/>
  <c r="I93" i="13"/>
  <c r="I92" i="13"/>
  <c r="H90" i="13"/>
  <c r="I90" i="13" s="1"/>
  <c r="H89" i="13"/>
  <c r="I88" i="13"/>
  <c r="H87" i="13"/>
  <c r="I85" i="13"/>
  <c r="I84" i="13"/>
  <c r="I83" i="13"/>
  <c r="I82" i="13"/>
  <c r="I75" i="13"/>
  <c r="I74" i="13"/>
  <c r="I73" i="13"/>
  <c r="I72" i="13"/>
  <c r="I71" i="13"/>
  <c r="I69" i="13"/>
  <c r="I68" i="13"/>
  <c r="I67" i="13"/>
  <c r="I66" i="13"/>
  <c r="I64" i="13"/>
  <c r="I63" i="13"/>
  <c r="I62" i="13"/>
  <c r="I61" i="13"/>
  <c r="I59" i="13"/>
  <c r="I58" i="13"/>
  <c r="I57" i="13"/>
  <c r="I56" i="13"/>
  <c r="H54" i="13"/>
  <c r="H53" i="13"/>
  <c r="I53" i="13" s="1"/>
  <c r="I52" i="13"/>
  <c r="H51" i="13"/>
  <c r="I51" i="13" s="1"/>
  <c r="I49" i="13"/>
  <c r="I48" i="13"/>
  <c r="I47" i="13"/>
  <c r="I46" i="13"/>
  <c r="I39" i="13"/>
  <c r="U39" i="13" s="1"/>
  <c r="V39" i="13" s="1"/>
  <c r="W39" i="13" s="1"/>
  <c r="I38" i="13"/>
  <c r="I37" i="13"/>
  <c r="I36" i="13"/>
  <c r="I35" i="13"/>
  <c r="I33" i="13"/>
  <c r="I32" i="13"/>
  <c r="I31" i="13"/>
  <c r="I30" i="13"/>
  <c r="I28" i="13"/>
  <c r="I27" i="13"/>
  <c r="I26" i="13"/>
  <c r="I25" i="13"/>
  <c r="I23" i="13"/>
  <c r="I22" i="13"/>
  <c r="I21" i="13"/>
  <c r="I20" i="13"/>
  <c r="H18" i="13"/>
  <c r="H17" i="13"/>
  <c r="I16" i="13"/>
  <c r="H15" i="13"/>
  <c r="I13" i="13"/>
  <c r="I12" i="13"/>
  <c r="I11" i="13"/>
  <c r="I10" i="13"/>
  <c r="S58" i="10" l="1"/>
  <c r="S34" i="10"/>
  <c r="S39" i="10"/>
  <c r="S38" i="10"/>
  <c r="S40" i="10"/>
  <c r="S36" i="10"/>
  <c r="S35" i="10"/>
  <c r="S31" i="10"/>
  <c r="S27" i="10"/>
  <c r="S25" i="10"/>
  <c r="S22" i="10"/>
  <c r="S21" i="10"/>
  <c r="S20" i="10"/>
  <c r="S19" i="10"/>
  <c r="S18" i="10"/>
  <c r="S15" i="10"/>
  <c r="S13" i="10"/>
  <c r="S11" i="10"/>
  <c r="I75" i="17"/>
  <c r="J75" i="17" s="1"/>
  <c r="I75" i="20" s="1"/>
  <c r="J75" i="20" s="1"/>
  <c r="U76" i="16"/>
  <c r="I76" i="17"/>
  <c r="J76" i="17" s="1"/>
  <c r="U73" i="16"/>
  <c r="I73" i="17"/>
  <c r="J73" i="17" s="1"/>
  <c r="I73" i="20" s="1"/>
  <c r="I70" i="17"/>
  <c r="J70" i="17" s="1"/>
  <c r="I70" i="20" s="1"/>
  <c r="U72" i="16"/>
  <c r="I72" i="17"/>
  <c r="J72" i="17" s="1"/>
  <c r="I71" i="17"/>
  <c r="J71" i="17" s="1"/>
  <c r="I71" i="20" s="1"/>
  <c r="U67" i="16"/>
  <c r="I67" i="17"/>
  <c r="J67" i="17" s="1"/>
  <c r="U66" i="16"/>
  <c r="I66" i="17"/>
  <c r="J66" i="17" s="1"/>
  <c r="I66" i="20" s="1"/>
  <c r="I65" i="17"/>
  <c r="J65" i="17" s="1"/>
  <c r="I65" i="20" s="1"/>
  <c r="I68" i="17"/>
  <c r="J68" i="17" s="1"/>
  <c r="I68" i="20" s="1"/>
  <c r="J68" i="20" s="1"/>
  <c r="U68" i="20" s="1"/>
  <c r="U58" i="16"/>
  <c r="I58" i="17"/>
  <c r="J58" i="17" s="1"/>
  <c r="I58" i="20" s="1"/>
  <c r="I60" i="17"/>
  <c r="J60" i="17" s="1"/>
  <c r="I60" i="20" s="1"/>
  <c r="U57" i="16"/>
  <c r="I57" i="17"/>
  <c r="J57" i="17" s="1"/>
  <c r="I56" i="17"/>
  <c r="J56" i="17" s="1"/>
  <c r="I56" i="20" s="1"/>
  <c r="I62" i="17"/>
  <c r="J62" i="17" s="1"/>
  <c r="I62" i="20" s="1"/>
  <c r="U61" i="16"/>
  <c r="I61" i="17"/>
  <c r="J61" i="17" s="1"/>
  <c r="I61" i="20" s="1"/>
  <c r="I59" i="17"/>
  <c r="J59" i="17" s="1"/>
  <c r="I59" i="20" s="1"/>
  <c r="U52" i="16"/>
  <c r="I52" i="17"/>
  <c r="J52" i="17" s="1"/>
  <c r="I53" i="17"/>
  <c r="J53" i="17" s="1"/>
  <c r="I53" i="20" s="1"/>
  <c r="I51" i="17"/>
  <c r="J51" i="17" s="1"/>
  <c r="I51" i="20" s="1"/>
  <c r="U46" i="16"/>
  <c r="I46" i="17"/>
  <c r="J46" i="17" s="1"/>
  <c r="I46" i="20" s="1"/>
  <c r="I42" i="17"/>
  <c r="J42" i="17" s="1"/>
  <c r="I42" i="20" s="1"/>
  <c r="I48" i="17"/>
  <c r="J48" i="17" s="1"/>
  <c r="I48" i="20" s="1"/>
  <c r="U44" i="16"/>
  <c r="I44" i="17"/>
  <c r="J44" i="17" s="1"/>
  <c r="U45" i="16"/>
  <c r="I45" i="17"/>
  <c r="J45" i="17" s="1"/>
  <c r="U43" i="16"/>
  <c r="I43" i="17"/>
  <c r="J43" i="17" s="1"/>
  <c r="I43" i="20" s="1"/>
  <c r="U47" i="16"/>
  <c r="I47" i="17"/>
  <c r="J47" i="17" s="1"/>
  <c r="I34" i="17"/>
  <c r="J34" i="17" s="1"/>
  <c r="I34" i="20" s="1"/>
  <c r="I35" i="17"/>
  <c r="J35" i="17" s="1"/>
  <c r="I35" i="20" s="1"/>
  <c r="I39" i="17"/>
  <c r="J39" i="17" s="1"/>
  <c r="I39" i="20" s="1"/>
  <c r="U37" i="16"/>
  <c r="I37" i="17"/>
  <c r="J37" i="17" s="1"/>
  <c r="I37" i="20" s="1"/>
  <c r="I38" i="17"/>
  <c r="J38" i="17" s="1"/>
  <c r="I38" i="20" s="1"/>
  <c r="U40" i="16"/>
  <c r="I40" i="17"/>
  <c r="J40" i="17" s="1"/>
  <c r="U31" i="16"/>
  <c r="I31" i="17"/>
  <c r="J31" i="17" s="1"/>
  <c r="I31" i="20" s="1"/>
  <c r="U29" i="16"/>
  <c r="I29" i="17"/>
  <c r="J29" i="17" s="1"/>
  <c r="U28" i="16"/>
  <c r="I28" i="17"/>
  <c r="J28" i="17" s="1"/>
  <c r="U25" i="16"/>
  <c r="I25" i="17"/>
  <c r="J25" i="17" s="1"/>
  <c r="U26" i="16"/>
  <c r="I26" i="17"/>
  <c r="J26" i="17" s="1"/>
  <c r="I26" i="20" s="1"/>
  <c r="U27" i="16"/>
  <c r="I27" i="17"/>
  <c r="J27" i="17" s="1"/>
  <c r="U30" i="16"/>
  <c r="I30" i="17"/>
  <c r="J30" i="17" s="1"/>
  <c r="U21" i="16"/>
  <c r="I21" i="17"/>
  <c r="J21" i="17" s="1"/>
  <c r="I21" i="20" s="1"/>
  <c r="I18" i="17"/>
  <c r="J18" i="17" s="1"/>
  <c r="I18" i="20" s="1"/>
  <c r="U23" i="16"/>
  <c r="I23" i="17"/>
  <c r="J23" i="17" s="1"/>
  <c r="U19" i="16"/>
  <c r="I19" i="17"/>
  <c r="J19" i="17" s="1"/>
  <c r="I19" i="20" s="1"/>
  <c r="I20" i="17"/>
  <c r="J20" i="17" s="1"/>
  <c r="I20" i="20" s="1"/>
  <c r="U17" i="16"/>
  <c r="I17" i="17"/>
  <c r="J17" i="17" s="1"/>
  <c r="U22" i="16"/>
  <c r="I22" i="17"/>
  <c r="J22" i="17" s="1"/>
  <c r="I22" i="20" s="1"/>
  <c r="I10" i="17"/>
  <c r="J10" i="17" s="1"/>
  <c r="I10" i="20" s="1"/>
  <c r="U15" i="16"/>
  <c r="I15" i="17"/>
  <c r="J15" i="17" s="1"/>
  <c r="I15" i="20" s="1"/>
  <c r="I12" i="17"/>
  <c r="J12" i="17" s="1"/>
  <c r="I11" i="17"/>
  <c r="J11" i="17" s="1"/>
  <c r="U14" i="16"/>
  <c r="I14" i="17"/>
  <c r="J14" i="17" s="1"/>
  <c r="U9" i="16"/>
  <c r="I9" i="17"/>
  <c r="J9" i="17" s="1"/>
  <c r="I9" i="20" s="1"/>
  <c r="W300" i="7"/>
  <c r="L332" i="13"/>
  <c r="U332" i="13"/>
  <c r="V332" i="13" s="1"/>
  <c r="W332" i="13" s="1"/>
  <c r="L263" i="13"/>
  <c r="U263" i="13"/>
  <c r="V263" i="13" s="1"/>
  <c r="W263" i="13" s="1"/>
  <c r="L268" i="13"/>
  <c r="U268" i="13"/>
  <c r="V268" i="13" s="1"/>
  <c r="W268" i="13" s="1"/>
  <c r="L273" i="13"/>
  <c r="U273" i="13"/>
  <c r="V273" i="13" s="1"/>
  <c r="W273" i="13" s="1"/>
  <c r="L220" i="13"/>
  <c r="U220" i="13"/>
  <c r="V220" i="13" s="1"/>
  <c r="W220" i="13" s="1"/>
  <c r="L258" i="13"/>
  <c r="U258" i="13"/>
  <c r="V258" i="13" s="1"/>
  <c r="W258" i="13" s="1"/>
  <c r="L278" i="13"/>
  <c r="U278" i="13"/>
  <c r="V278" i="13" s="1"/>
  <c r="W278" i="13" s="1"/>
  <c r="L321" i="13"/>
  <c r="U321" i="13"/>
  <c r="V321" i="13" s="1"/>
  <c r="W321" i="13" s="1"/>
  <c r="L337" i="13"/>
  <c r="U337" i="13"/>
  <c r="V337" i="13" s="1"/>
  <c r="W337" i="13" s="1"/>
  <c r="L75" i="13"/>
  <c r="U75" i="13"/>
  <c r="V75" i="13" s="1"/>
  <c r="W75" i="13" s="1"/>
  <c r="L111" i="13"/>
  <c r="U111" i="13"/>
  <c r="V111" i="13" s="1"/>
  <c r="W111" i="13" s="1"/>
  <c r="L306" i="13"/>
  <c r="U306" i="13"/>
  <c r="V306" i="13" s="1"/>
  <c r="W306" i="13" s="1"/>
  <c r="L253" i="13"/>
  <c r="U253" i="13"/>
  <c r="V253" i="13" s="1"/>
  <c r="W253" i="13" s="1"/>
  <c r="L148" i="13"/>
  <c r="U148" i="13"/>
  <c r="V148" i="13" s="1"/>
  <c r="W148" i="13" s="1"/>
  <c r="L311" i="13"/>
  <c r="U311" i="13"/>
  <c r="V311" i="13" s="1"/>
  <c r="W311" i="13" s="1"/>
  <c r="L316" i="13"/>
  <c r="U316" i="13"/>
  <c r="V316" i="13" s="1"/>
  <c r="W316" i="13" s="1"/>
  <c r="L243" i="13"/>
  <c r="L242" i="13" s="1"/>
  <c r="U243" i="13"/>
  <c r="V243" i="13" s="1"/>
  <c r="W243" i="13" s="1"/>
  <c r="L248" i="13"/>
  <c r="U248" i="13"/>
  <c r="V248" i="13" s="1"/>
  <c r="W248" i="13" s="1"/>
  <c r="L327" i="13"/>
  <c r="U327" i="13"/>
  <c r="V327" i="13" s="1"/>
  <c r="W327" i="13" s="1"/>
  <c r="L184" i="13"/>
  <c r="U184" i="13"/>
  <c r="V184" i="13" s="1"/>
  <c r="W184" i="13" s="1"/>
  <c r="L39" i="13"/>
  <c r="M39" i="13" s="1"/>
  <c r="M75" i="13"/>
  <c r="S6" i="20"/>
  <c r="O80" i="16"/>
  <c r="T80" i="16"/>
  <c r="R80" i="16"/>
  <c r="T6" i="17"/>
  <c r="S80" i="16"/>
  <c r="P6" i="16"/>
  <c r="P80" i="16" s="1"/>
  <c r="S41" i="10"/>
  <c r="I69" i="16"/>
  <c r="S70" i="10"/>
  <c r="S65" i="10"/>
  <c r="U67" i="13"/>
  <c r="W67" i="13" s="1"/>
  <c r="U102" i="13"/>
  <c r="U122" i="13"/>
  <c r="U137" i="13"/>
  <c r="U157" i="13"/>
  <c r="U172" i="13"/>
  <c r="U192" i="13"/>
  <c r="U207" i="13"/>
  <c r="U228" i="13"/>
  <c r="U61" i="13"/>
  <c r="U95" i="13"/>
  <c r="U110" i="13"/>
  <c r="U131" i="13"/>
  <c r="U146" i="13"/>
  <c r="U166" i="13"/>
  <c r="U181" i="13"/>
  <c r="U201" i="13"/>
  <c r="U216" i="13"/>
  <c r="U299" i="13"/>
  <c r="W74" i="13"/>
  <c r="U64" i="13"/>
  <c r="U84" i="13"/>
  <c r="U99" i="13"/>
  <c r="U120" i="13"/>
  <c r="U135" i="13"/>
  <c r="U155" i="13"/>
  <c r="U170" i="13"/>
  <c r="U204" i="13"/>
  <c r="U219" i="13"/>
  <c r="U240" i="13"/>
  <c r="U288" i="13"/>
  <c r="U68" i="13"/>
  <c r="W68" i="13" s="1"/>
  <c r="U88" i="13"/>
  <c r="U103" i="13"/>
  <c r="U124" i="13"/>
  <c r="U139" i="13"/>
  <c r="U158" i="13"/>
  <c r="U173" i="13"/>
  <c r="U193" i="13"/>
  <c r="U208" i="13"/>
  <c r="U229" i="13"/>
  <c r="U292" i="13"/>
  <c r="U56" i="13"/>
  <c r="W56" i="13" s="1"/>
  <c r="U71" i="13"/>
  <c r="U90" i="13"/>
  <c r="U62" i="13"/>
  <c r="W62" i="13" s="1"/>
  <c r="U82" i="13"/>
  <c r="U97" i="13"/>
  <c r="U132" i="13"/>
  <c r="U147" i="13"/>
  <c r="U167" i="13"/>
  <c r="U182" i="13"/>
  <c r="U202" i="13"/>
  <c r="U217" i="13"/>
  <c r="U238" i="13"/>
  <c r="U286" i="13"/>
  <c r="U63" i="13"/>
  <c r="U83" i="13"/>
  <c r="U98" i="13"/>
  <c r="U119" i="13"/>
  <c r="U134" i="13"/>
  <c r="U168" i="13"/>
  <c r="U183" i="13"/>
  <c r="U203" i="13"/>
  <c r="U218" i="13"/>
  <c r="U239" i="13"/>
  <c r="U287" i="13"/>
  <c r="U105" i="13"/>
  <c r="U126" i="13"/>
  <c r="U141" i="13"/>
  <c r="U161" i="13"/>
  <c r="U176" i="13"/>
  <c r="U211" i="13"/>
  <c r="U231" i="13"/>
  <c r="U59" i="13"/>
  <c r="W59" i="13" s="1"/>
  <c r="U74" i="13"/>
  <c r="U94" i="13"/>
  <c r="U109" i="13"/>
  <c r="U130" i="13"/>
  <c r="U145" i="13"/>
  <c r="U165" i="13"/>
  <c r="U180" i="13"/>
  <c r="U214" i="13"/>
  <c r="U235" i="13"/>
  <c r="U298" i="13"/>
  <c r="U57" i="13"/>
  <c r="W57" i="13" s="1"/>
  <c r="U72" i="13"/>
  <c r="W72" i="13" s="1"/>
  <c r="U92" i="13"/>
  <c r="U107" i="13"/>
  <c r="U142" i="13"/>
  <c r="U162" i="13"/>
  <c r="U177" i="13"/>
  <c r="U197" i="13"/>
  <c r="U212" i="13"/>
  <c r="U296" i="13"/>
  <c r="U66" i="13"/>
  <c r="W66" i="13" s="1"/>
  <c r="U85" i="13"/>
  <c r="W61" i="13"/>
  <c r="U58" i="13"/>
  <c r="U73" i="13"/>
  <c r="W73" i="13" s="1"/>
  <c r="U93" i="13"/>
  <c r="U108" i="13"/>
  <c r="U129" i="13"/>
  <c r="U144" i="13"/>
  <c r="U163" i="13"/>
  <c r="U178" i="13"/>
  <c r="U213" i="13"/>
  <c r="U234" i="13"/>
  <c r="U297" i="13"/>
  <c r="W71" i="13"/>
  <c r="U100" i="13"/>
  <c r="U121" i="13"/>
  <c r="U136" i="13"/>
  <c r="U156" i="13"/>
  <c r="U171" i="13"/>
  <c r="U191" i="13"/>
  <c r="U206" i="13"/>
  <c r="U241" i="13"/>
  <c r="U289" i="13"/>
  <c r="U69" i="13"/>
  <c r="U104" i="13"/>
  <c r="U125" i="13"/>
  <c r="U140" i="13"/>
  <c r="U175" i="13"/>
  <c r="U194" i="13"/>
  <c r="U209" i="13"/>
  <c r="U230" i="13"/>
  <c r="U16" i="13"/>
  <c r="U31" i="13"/>
  <c r="W31" i="13" s="1"/>
  <c r="U51" i="13"/>
  <c r="W51" i="13" s="1"/>
  <c r="U28" i="13"/>
  <c r="W28" i="13" s="1"/>
  <c r="U13" i="13"/>
  <c r="U48" i="13"/>
  <c r="W48" i="13" s="1"/>
  <c r="U20" i="13"/>
  <c r="W20" i="13" s="1"/>
  <c r="U36" i="13"/>
  <c r="W36" i="13" s="1"/>
  <c r="U53" i="13"/>
  <c r="W53" i="13" s="1"/>
  <c r="U33" i="13"/>
  <c r="U35" i="13"/>
  <c r="U21" i="13"/>
  <c r="W21" i="13" s="1"/>
  <c r="U10" i="13"/>
  <c r="U25" i="13"/>
  <c r="U26" i="13"/>
  <c r="W26" i="13" s="1"/>
  <c r="U11" i="13"/>
  <c r="U46" i="13"/>
  <c r="W46" i="13" s="1"/>
  <c r="U12" i="13"/>
  <c r="U27" i="13"/>
  <c r="W27" i="13" s="1"/>
  <c r="U47" i="13"/>
  <c r="W47" i="13" s="1"/>
  <c r="U23" i="13"/>
  <c r="W23" i="13" s="1"/>
  <c r="U30" i="13"/>
  <c r="W30" i="13" s="1"/>
  <c r="U49" i="13"/>
  <c r="U37" i="13"/>
  <c r="W37" i="13" s="1"/>
  <c r="U22" i="13"/>
  <c r="W22" i="13" s="1"/>
  <c r="U38" i="13"/>
  <c r="W38" i="13" s="1"/>
  <c r="U32" i="13"/>
  <c r="U52" i="13"/>
  <c r="W52" i="13" s="1"/>
  <c r="P6" i="20"/>
  <c r="P80" i="20" s="1"/>
  <c r="Q6" i="20"/>
  <c r="Q80" i="20" s="1"/>
  <c r="O6" i="17"/>
  <c r="O80" i="17" s="1"/>
  <c r="H63" i="20"/>
  <c r="H49" i="20"/>
  <c r="H32" i="20"/>
  <c r="H7" i="20"/>
  <c r="O6" i="20"/>
  <c r="O80" i="20" s="1"/>
  <c r="H63" i="17"/>
  <c r="P6" i="17"/>
  <c r="P80" i="17" s="1"/>
  <c r="H49" i="17"/>
  <c r="H32" i="17"/>
  <c r="H7" i="17"/>
  <c r="Q6" i="17"/>
  <c r="Q80" i="17" s="1"/>
  <c r="U53" i="16"/>
  <c r="H63" i="16"/>
  <c r="U60" i="16"/>
  <c r="H32" i="16"/>
  <c r="U56" i="16"/>
  <c r="U42" i="16"/>
  <c r="H49" i="16"/>
  <c r="U71" i="16"/>
  <c r="U59" i="16"/>
  <c r="U12" i="16"/>
  <c r="J50" i="16"/>
  <c r="U48" i="16"/>
  <c r="U62" i="16"/>
  <c r="J41" i="16"/>
  <c r="U51" i="16"/>
  <c r="U10" i="16"/>
  <c r="H7" i="16"/>
  <c r="U38" i="16"/>
  <c r="I74" i="16"/>
  <c r="U39" i="16"/>
  <c r="I64" i="16"/>
  <c r="U68" i="16"/>
  <c r="I54" i="16"/>
  <c r="I49" i="16" s="1"/>
  <c r="U35" i="16"/>
  <c r="J54" i="16"/>
  <c r="U20" i="16"/>
  <c r="U34" i="16"/>
  <c r="U18" i="16"/>
  <c r="I33" i="16"/>
  <c r="I32" i="16" s="1"/>
  <c r="J33" i="16"/>
  <c r="J24" i="16"/>
  <c r="I24" i="16"/>
  <c r="U36" i="16"/>
  <c r="J16" i="16"/>
  <c r="I16" i="16"/>
  <c r="U11" i="16"/>
  <c r="U55" i="16"/>
  <c r="J8" i="16"/>
  <c r="I8" i="16"/>
  <c r="U13" i="16"/>
  <c r="J13" i="17"/>
  <c r="I13" i="20" s="1"/>
  <c r="J64" i="16"/>
  <c r="U65" i="16"/>
  <c r="U75" i="16"/>
  <c r="J74" i="16"/>
  <c r="J69" i="16"/>
  <c r="U70" i="16"/>
  <c r="R128" i="13"/>
  <c r="R29" i="13"/>
  <c r="R326" i="13"/>
  <c r="R81" i="13"/>
  <c r="R164" i="13"/>
  <c r="R19" i="13"/>
  <c r="R290" i="13"/>
  <c r="R65" i="13"/>
  <c r="R118" i="13"/>
  <c r="R86" i="13"/>
  <c r="R133" i="13"/>
  <c r="R154" i="13"/>
  <c r="R24" i="13"/>
  <c r="R190" i="13"/>
  <c r="R45" i="13"/>
  <c r="R237" i="13"/>
  <c r="R285" i="13"/>
  <c r="R305" i="13"/>
  <c r="R91" i="13"/>
  <c r="R215" i="13"/>
  <c r="R205" i="13"/>
  <c r="R34" i="13"/>
  <c r="R143" i="13"/>
  <c r="R174" i="13"/>
  <c r="R227" i="13"/>
  <c r="R96" i="13"/>
  <c r="R242" i="13"/>
  <c r="R9" i="13"/>
  <c r="R195" i="13"/>
  <c r="R14" i="13"/>
  <c r="R70" i="13"/>
  <c r="R101" i="13"/>
  <c r="R210" i="13"/>
  <c r="R232" i="13"/>
  <c r="I295" i="13"/>
  <c r="R55" i="13"/>
  <c r="R123" i="13"/>
  <c r="R179" i="13"/>
  <c r="R295" i="13"/>
  <c r="I143" i="13"/>
  <c r="R60" i="13"/>
  <c r="R200" i="13"/>
  <c r="K242" i="13"/>
  <c r="R106" i="13"/>
  <c r="R138" i="13"/>
  <c r="R169" i="13"/>
  <c r="K80" i="13"/>
  <c r="R159" i="13"/>
  <c r="I19" i="13"/>
  <c r="I118" i="13"/>
  <c r="I138" i="13"/>
  <c r="I96" i="13"/>
  <c r="I169" i="13"/>
  <c r="I45" i="13"/>
  <c r="I205" i="13"/>
  <c r="I294" i="13"/>
  <c r="U294" i="13" s="1"/>
  <c r="I54" i="13"/>
  <c r="U54" i="13" s="1"/>
  <c r="I133" i="13"/>
  <c r="I174" i="13"/>
  <c r="I164" i="13"/>
  <c r="I242" i="13"/>
  <c r="I305" i="13"/>
  <c r="I65" i="13"/>
  <c r="I81" i="13"/>
  <c r="I128" i="13"/>
  <c r="I29" i="13"/>
  <c r="I198" i="13"/>
  <c r="U198" i="13" s="1"/>
  <c r="I106" i="13"/>
  <c r="I9" i="13"/>
  <c r="L9" i="13" s="1"/>
  <c r="I101" i="13"/>
  <c r="I18" i="13"/>
  <c r="I227" i="13"/>
  <c r="I70" i="13"/>
  <c r="I91" i="13"/>
  <c r="I34" i="13"/>
  <c r="I55" i="13"/>
  <c r="I127" i="13"/>
  <c r="U127" i="13" s="1"/>
  <c r="I60" i="13"/>
  <c r="U60" i="13" s="1"/>
  <c r="I24" i="13"/>
  <c r="I210" i="13"/>
  <c r="I89" i="13"/>
  <c r="U89" i="13" s="1"/>
  <c r="I215" i="13"/>
  <c r="I17" i="13"/>
  <c r="I199" i="13"/>
  <c r="U199" i="13" s="1"/>
  <c r="I233" i="13"/>
  <c r="U233" i="13" s="1"/>
  <c r="I154" i="13"/>
  <c r="I15" i="13"/>
  <c r="I87" i="13"/>
  <c r="U87" i="13" s="1"/>
  <c r="I237" i="13"/>
  <c r="I179" i="13"/>
  <c r="I285" i="13"/>
  <c r="I326" i="13"/>
  <c r="I160" i="13"/>
  <c r="U160" i="13" s="1"/>
  <c r="I236" i="13"/>
  <c r="U236" i="13" s="1"/>
  <c r="I293" i="13"/>
  <c r="U293" i="13" s="1"/>
  <c r="I196" i="13"/>
  <c r="U196" i="13" s="1"/>
  <c r="I200" i="13"/>
  <c r="I190" i="13"/>
  <c r="I291" i="13"/>
  <c r="U291" i="13" s="1"/>
  <c r="S24" i="10" l="1"/>
  <c r="S33" i="10"/>
  <c r="S16" i="10"/>
  <c r="U19" i="13"/>
  <c r="L326" i="13"/>
  <c r="I76" i="20"/>
  <c r="J76" i="20" s="1"/>
  <c r="I72" i="20"/>
  <c r="J72" i="20" s="1"/>
  <c r="U72" i="20" s="1"/>
  <c r="I67" i="20"/>
  <c r="J67" i="20" s="1"/>
  <c r="U67" i="20" s="1"/>
  <c r="I57" i="20"/>
  <c r="J57" i="20" s="1"/>
  <c r="U57" i="20" s="1"/>
  <c r="I52" i="20"/>
  <c r="J52" i="20" s="1"/>
  <c r="U52" i="20" s="1"/>
  <c r="I44" i="20"/>
  <c r="J44" i="20" s="1"/>
  <c r="U44" i="20" s="1"/>
  <c r="I47" i="20"/>
  <c r="J47" i="20" s="1"/>
  <c r="U47" i="20" s="1"/>
  <c r="I45" i="20"/>
  <c r="J45" i="20" s="1"/>
  <c r="U45" i="20" s="1"/>
  <c r="I40" i="20"/>
  <c r="J40" i="20" s="1"/>
  <c r="U40" i="20" s="1"/>
  <c r="I25" i="20"/>
  <c r="J25" i="20" s="1"/>
  <c r="U25" i="20" s="1"/>
  <c r="U28" i="17"/>
  <c r="I28" i="20"/>
  <c r="J28" i="20" s="1"/>
  <c r="U29" i="17"/>
  <c r="I29" i="20"/>
  <c r="J29" i="20" s="1"/>
  <c r="I30" i="20"/>
  <c r="J30" i="20" s="1"/>
  <c r="U30" i="20" s="1"/>
  <c r="I27" i="20"/>
  <c r="J27" i="20" s="1"/>
  <c r="U27" i="20" s="1"/>
  <c r="I23" i="20"/>
  <c r="J23" i="20" s="1"/>
  <c r="U23" i="20" s="1"/>
  <c r="I17" i="20"/>
  <c r="J17" i="20" s="1"/>
  <c r="U17" i="20" s="1"/>
  <c r="U11" i="17"/>
  <c r="I11" i="20"/>
  <c r="J11" i="20" s="1"/>
  <c r="U11" i="20" s="1"/>
  <c r="I14" i="20"/>
  <c r="J14" i="20" s="1"/>
  <c r="U14" i="20" s="1"/>
  <c r="U12" i="17"/>
  <c r="I12" i="20"/>
  <c r="J12" i="20" s="1"/>
  <c r="U12" i="20" s="1"/>
  <c r="U75" i="17"/>
  <c r="J71" i="20"/>
  <c r="U71" i="20" s="1"/>
  <c r="U71" i="17"/>
  <c r="J70" i="20"/>
  <c r="U70" i="20" s="1"/>
  <c r="U70" i="17"/>
  <c r="U68" i="17"/>
  <c r="J65" i="20"/>
  <c r="U65" i="20" s="1"/>
  <c r="U65" i="17"/>
  <c r="J59" i="20"/>
  <c r="U59" i="20" s="1"/>
  <c r="U59" i="17"/>
  <c r="J62" i="20"/>
  <c r="U62" i="20" s="1"/>
  <c r="U62" i="17"/>
  <c r="J56" i="20"/>
  <c r="U56" i="20" s="1"/>
  <c r="U56" i="17"/>
  <c r="J60" i="20"/>
  <c r="U60" i="20" s="1"/>
  <c r="U60" i="17"/>
  <c r="J51" i="20"/>
  <c r="U51" i="20" s="1"/>
  <c r="U51" i="17"/>
  <c r="J53" i="20"/>
  <c r="U53" i="20" s="1"/>
  <c r="U53" i="17"/>
  <c r="J48" i="20"/>
  <c r="U48" i="20" s="1"/>
  <c r="U48" i="17"/>
  <c r="J42" i="20"/>
  <c r="U42" i="20" s="1"/>
  <c r="U42" i="17"/>
  <c r="J34" i="20"/>
  <c r="U34" i="20" s="1"/>
  <c r="U34" i="17"/>
  <c r="J38" i="20"/>
  <c r="U38" i="20" s="1"/>
  <c r="U38" i="17"/>
  <c r="J39" i="20"/>
  <c r="U39" i="20" s="1"/>
  <c r="U39" i="17"/>
  <c r="J35" i="20"/>
  <c r="U35" i="20" s="1"/>
  <c r="U35" i="17"/>
  <c r="U24" i="16"/>
  <c r="J20" i="20"/>
  <c r="U20" i="20" s="1"/>
  <c r="U20" i="17"/>
  <c r="J18" i="20"/>
  <c r="U18" i="20" s="1"/>
  <c r="U18" i="17"/>
  <c r="J10" i="20"/>
  <c r="U10" i="20" s="1"/>
  <c r="U10" i="17"/>
  <c r="L55" i="13"/>
  <c r="U55" i="13"/>
  <c r="V55" i="13" s="1"/>
  <c r="W55" i="13" s="1"/>
  <c r="L81" i="13"/>
  <c r="U81" i="13"/>
  <c r="V81" i="13" s="1"/>
  <c r="W81" i="13" s="1"/>
  <c r="L96" i="13"/>
  <c r="U96" i="13"/>
  <c r="L143" i="13"/>
  <c r="U143" i="13"/>
  <c r="V143" i="13" s="1"/>
  <c r="W143" i="13" s="1"/>
  <c r="L295" i="13"/>
  <c r="U295" i="13"/>
  <c r="V295" i="13" s="1"/>
  <c r="W295" i="13" s="1"/>
  <c r="V242" i="13"/>
  <c r="V326" i="13"/>
  <c r="W326" i="13" s="1"/>
  <c r="L215" i="13"/>
  <c r="U215" i="13"/>
  <c r="L101" i="13"/>
  <c r="U101" i="13"/>
  <c r="V101" i="13" s="1"/>
  <c r="W101" i="13" s="1"/>
  <c r="L133" i="13"/>
  <c r="U133" i="13"/>
  <c r="V305" i="13"/>
  <c r="W305" i="13" s="1"/>
  <c r="L227" i="13"/>
  <c r="U227" i="13"/>
  <c r="L164" i="13"/>
  <c r="U164" i="13"/>
  <c r="V164" i="13" s="1"/>
  <c r="W164" i="13" s="1"/>
  <c r="L305" i="13"/>
  <c r="L200" i="13"/>
  <c r="U200" i="13"/>
  <c r="L70" i="13"/>
  <c r="M70" i="13" s="1"/>
  <c r="U70" i="13"/>
  <c r="V70" i="13" s="1"/>
  <c r="W70" i="13" s="1"/>
  <c r="U305" i="13"/>
  <c r="L174" i="13"/>
  <c r="U174" i="13"/>
  <c r="V174" i="13" s="1"/>
  <c r="W174" i="13" s="1"/>
  <c r="L210" i="13"/>
  <c r="U210" i="13"/>
  <c r="U242" i="13"/>
  <c r="U326" i="13"/>
  <c r="L154" i="13"/>
  <c r="U154" i="13"/>
  <c r="V154" i="13" s="1"/>
  <c r="W154" i="13" s="1"/>
  <c r="L106" i="13"/>
  <c r="U106" i="13"/>
  <c r="L285" i="13"/>
  <c r="U285" i="13"/>
  <c r="L24" i="13"/>
  <c r="M24" i="13" s="1"/>
  <c r="U24" i="13"/>
  <c r="V24" i="13" s="1"/>
  <c r="W24" i="13" s="1"/>
  <c r="L205" i="13"/>
  <c r="U205" i="13"/>
  <c r="V205" i="13" s="1"/>
  <c r="W205" i="13" s="1"/>
  <c r="L65" i="13"/>
  <c r="M65" i="13" s="1"/>
  <c r="U65" i="13"/>
  <c r="L190" i="13"/>
  <c r="U190" i="13"/>
  <c r="V190" i="13" s="1"/>
  <c r="W190" i="13" s="1"/>
  <c r="L91" i="13"/>
  <c r="U91" i="13"/>
  <c r="V91" i="13" s="1"/>
  <c r="W91" i="13" s="1"/>
  <c r="L118" i="13"/>
  <c r="U118" i="13"/>
  <c r="L179" i="13"/>
  <c r="U179" i="13"/>
  <c r="U29" i="13"/>
  <c r="U45" i="13"/>
  <c r="L237" i="13"/>
  <c r="U237" i="13"/>
  <c r="V237" i="13" s="1"/>
  <c r="W237" i="13" s="1"/>
  <c r="L128" i="13"/>
  <c r="U128" i="13"/>
  <c r="V128" i="13" s="1"/>
  <c r="W128" i="13" s="1"/>
  <c r="L169" i="13"/>
  <c r="U169" i="13"/>
  <c r="V169" i="13" s="1"/>
  <c r="W169" i="13" s="1"/>
  <c r="L34" i="13"/>
  <c r="M34" i="13" s="1"/>
  <c r="U34" i="13"/>
  <c r="L138" i="13"/>
  <c r="U138" i="13"/>
  <c r="V138" i="13" s="1"/>
  <c r="W138" i="13" s="1"/>
  <c r="L60" i="13"/>
  <c r="M60" i="13" s="1"/>
  <c r="L29" i="13"/>
  <c r="M29" i="13" s="1"/>
  <c r="L45" i="13"/>
  <c r="M45" i="13" s="1"/>
  <c r="L19" i="13"/>
  <c r="M19" i="13" s="1"/>
  <c r="M9" i="13"/>
  <c r="U15" i="13"/>
  <c r="W15" i="13" s="1"/>
  <c r="M55" i="13"/>
  <c r="U17" i="13"/>
  <c r="U18" i="13"/>
  <c r="W18" i="13" s="1"/>
  <c r="V60" i="13"/>
  <c r="W60" i="13" s="1"/>
  <c r="V215" i="13"/>
  <c r="W215" i="13" s="1"/>
  <c r="V200" i="13"/>
  <c r="W200" i="13" s="1"/>
  <c r="V179" i="13"/>
  <c r="W179" i="13" s="1"/>
  <c r="V227" i="13"/>
  <c r="W227" i="13" s="1"/>
  <c r="V210" i="13"/>
  <c r="W210" i="13" s="1"/>
  <c r="V106" i="13"/>
  <c r="W106" i="13" s="1"/>
  <c r="V285" i="13"/>
  <c r="W285" i="13" s="1"/>
  <c r="V133" i="13"/>
  <c r="W133" i="13" s="1"/>
  <c r="V118" i="13"/>
  <c r="W118" i="13" s="1"/>
  <c r="V96" i="13"/>
  <c r="W96" i="13" s="1"/>
  <c r="W58" i="13"/>
  <c r="U9" i="13"/>
  <c r="W17" i="13"/>
  <c r="W25" i="13"/>
  <c r="V34" i="13"/>
  <c r="W34" i="13" s="1"/>
  <c r="W35" i="13"/>
  <c r="H6" i="20"/>
  <c r="H6" i="17"/>
  <c r="U23" i="17"/>
  <c r="J73" i="20"/>
  <c r="U67" i="17"/>
  <c r="U73" i="17"/>
  <c r="U37" i="17"/>
  <c r="U57" i="17"/>
  <c r="J61" i="20"/>
  <c r="U50" i="16"/>
  <c r="U14" i="17"/>
  <c r="U61" i="17"/>
  <c r="J46" i="20"/>
  <c r="U46" i="17"/>
  <c r="H6" i="16"/>
  <c r="H79" i="16" s="1"/>
  <c r="U30" i="17"/>
  <c r="J37" i="20"/>
  <c r="I69" i="17"/>
  <c r="J69" i="17"/>
  <c r="U72" i="17"/>
  <c r="U41" i="16"/>
  <c r="U45" i="17"/>
  <c r="J50" i="17"/>
  <c r="J64" i="17"/>
  <c r="U44" i="17"/>
  <c r="J49" i="16"/>
  <c r="I50" i="17"/>
  <c r="U47" i="17"/>
  <c r="J32" i="16"/>
  <c r="I64" i="17"/>
  <c r="J66" i="20"/>
  <c r="U52" i="17"/>
  <c r="U54" i="16"/>
  <c r="U66" i="17"/>
  <c r="J41" i="17"/>
  <c r="J43" i="20"/>
  <c r="U43" i="20" s="1"/>
  <c r="U43" i="17"/>
  <c r="I41" i="17"/>
  <c r="U17" i="17"/>
  <c r="U40" i="17"/>
  <c r="I74" i="17"/>
  <c r="U76" i="17"/>
  <c r="J74" i="17"/>
  <c r="I63" i="16"/>
  <c r="J31" i="20"/>
  <c r="U31" i="17"/>
  <c r="J26" i="20"/>
  <c r="U26" i="17"/>
  <c r="U58" i="17"/>
  <c r="J58" i="20"/>
  <c r="U16" i="16"/>
  <c r="U27" i="17"/>
  <c r="U75" i="20"/>
  <c r="U33" i="16"/>
  <c r="J19" i="20"/>
  <c r="U19" i="17"/>
  <c r="U25" i="17"/>
  <c r="J24" i="17"/>
  <c r="U8" i="16"/>
  <c r="I7" i="16"/>
  <c r="I6" i="16" s="1"/>
  <c r="U21" i="17"/>
  <c r="I24" i="17"/>
  <c r="J7" i="16"/>
  <c r="J36" i="17"/>
  <c r="I36" i="20" s="1"/>
  <c r="I33" i="17"/>
  <c r="J22" i="20"/>
  <c r="U22" i="17"/>
  <c r="J21" i="20"/>
  <c r="J16" i="17"/>
  <c r="I16" i="17"/>
  <c r="J15" i="20"/>
  <c r="U15" i="17"/>
  <c r="I8" i="17"/>
  <c r="J55" i="17"/>
  <c r="I55" i="20" s="1"/>
  <c r="I54" i="17"/>
  <c r="J13" i="20"/>
  <c r="U13" i="17"/>
  <c r="U9" i="17"/>
  <c r="J8" i="17"/>
  <c r="J9" i="20"/>
  <c r="U64" i="16"/>
  <c r="J63" i="16"/>
  <c r="U74" i="16"/>
  <c r="U69" i="16"/>
  <c r="K305" i="13"/>
  <c r="S74" i="10"/>
  <c r="K326" i="13"/>
  <c r="R300" i="13"/>
  <c r="R284" i="13" s="1"/>
  <c r="R283" i="13" s="1"/>
  <c r="R80" i="13"/>
  <c r="R117" i="13"/>
  <c r="R189" i="13"/>
  <c r="R8" i="13"/>
  <c r="R153" i="13"/>
  <c r="K226" i="13"/>
  <c r="K225" i="13" s="1"/>
  <c r="K117" i="13"/>
  <c r="R226" i="13"/>
  <c r="R225" i="13" s="1"/>
  <c r="K189" i="13"/>
  <c r="R44" i="13"/>
  <c r="K153" i="13"/>
  <c r="K284" i="13"/>
  <c r="I300" i="13"/>
  <c r="I50" i="13"/>
  <c r="U50" i="13" s="1"/>
  <c r="V50" i="13" s="1"/>
  <c r="W50" i="13" s="1"/>
  <c r="I232" i="13"/>
  <c r="U232" i="13" s="1"/>
  <c r="I159" i="13"/>
  <c r="U159" i="13" s="1"/>
  <c r="V159" i="13" s="1"/>
  <c r="W159" i="13" s="1"/>
  <c r="I14" i="13"/>
  <c r="I123" i="13"/>
  <c r="U123" i="13" s="1"/>
  <c r="V123" i="13" s="1"/>
  <c r="W123" i="13" s="1"/>
  <c r="I290" i="13"/>
  <c r="I195" i="13"/>
  <c r="U195" i="13" s="1"/>
  <c r="I86" i="13"/>
  <c r="U86" i="13" s="1"/>
  <c r="I74" i="20" l="1"/>
  <c r="W242" i="13"/>
  <c r="I50" i="20"/>
  <c r="H79" i="20"/>
  <c r="H78" i="20" s="1"/>
  <c r="H77" i="20" s="1"/>
  <c r="H80" i="20" s="1"/>
  <c r="F16" i="22" s="1"/>
  <c r="K2" i="21"/>
  <c r="K3" i="21" s="1"/>
  <c r="U76" i="20"/>
  <c r="U74" i="20" s="1"/>
  <c r="J74" i="20"/>
  <c r="J50" i="20"/>
  <c r="H79" i="17"/>
  <c r="H78" i="17" s="1"/>
  <c r="H77" i="17" s="1"/>
  <c r="H80" i="17" s="1"/>
  <c r="F15" i="22" s="1"/>
  <c r="K2" i="19"/>
  <c r="K3" i="19" s="1"/>
  <c r="K2" i="18"/>
  <c r="L290" i="13"/>
  <c r="U290" i="13"/>
  <c r="U284" i="13" s="1"/>
  <c r="L300" i="13"/>
  <c r="U300" i="13"/>
  <c r="V300" i="13" s="1"/>
  <c r="W300" i="13" s="1"/>
  <c r="L14" i="13"/>
  <c r="U14" i="13"/>
  <c r="I117" i="13"/>
  <c r="L123" i="13"/>
  <c r="L117" i="13" s="1"/>
  <c r="I80" i="13"/>
  <c r="L86" i="13"/>
  <c r="I189" i="13"/>
  <c r="L195" i="13"/>
  <c r="L189" i="13" s="1"/>
  <c r="I226" i="13"/>
  <c r="I225" i="13" s="1"/>
  <c r="L232" i="13"/>
  <c r="L226" i="13" s="1"/>
  <c r="L225" i="13" s="1"/>
  <c r="I153" i="13"/>
  <c r="L159" i="13"/>
  <c r="L153" i="13" s="1"/>
  <c r="I44" i="13"/>
  <c r="L50" i="13"/>
  <c r="V14" i="13"/>
  <c r="W14" i="13" s="1"/>
  <c r="M50" i="13"/>
  <c r="I8" i="13"/>
  <c r="V117" i="13"/>
  <c r="V153" i="13"/>
  <c r="U153" i="13"/>
  <c r="V290" i="13"/>
  <c r="U80" i="13"/>
  <c r="V86" i="13"/>
  <c r="V65" i="13"/>
  <c r="U117" i="13"/>
  <c r="U226" i="13"/>
  <c r="V232" i="13"/>
  <c r="U189" i="13"/>
  <c r="V195" i="13"/>
  <c r="V45" i="13"/>
  <c r="W45" i="13" s="1"/>
  <c r="W54" i="13"/>
  <c r="W69" i="13"/>
  <c r="V19" i="13"/>
  <c r="W19" i="13" s="1"/>
  <c r="V29" i="13"/>
  <c r="W29" i="13" s="1"/>
  <c r="W16" i="13"/>
  <c r="V9" i="13"/>
  <c r="W9" i="13" s="1"/>
  <c r="U44" i="13"/>
  <c r="U61" i="20"/>
  <c r="U58" i="20"/>
  <c r="U66" i="20"/>
  <c r="U29" i="20"/>
  <c r="U28" i="20"/>
  <c r="U31" i="20"/>
  <c r="U22" i="20"/>
  <c r="U15" i="20"/>
  <c r="H78" i="16"/>
  <c r="H77" i="16" s="1"/>
  <c r="H80" i="16" s="1"/>
  <c r="F14" i="22" s="1"/>
  <c r="I69" i="20"/>
  <c r="U32" i="16"/>
  <c r="U49" i="16"/>
  <c r="U69" i="17"/>
  <c r="I63" i="17"/>
  <c r="J6" i="16"/>
  <c r="K6" i="18" s="1"/>
  <c r="U50" i="17"/>
  <c r="U50" i="20"/>
  <c r="I64" i="20"/>
  <c r="J64" i="20"/>
  <c r="J63" i="17"/>
  <c r="U41" i="17"/>
  <c r="I49" i="17"/>
  <c r="U64" i="17"/>
  <c r="I41" i="20"/>
  <c r="I32" i="17"/>
  <c r="I24" i="20"/>
  <c r="U74" i="17"/>
  <c r="U7" i="16"/>
  <c r="U24" i="17"/>
  <c r="J7" i="17"/>
  <c r="I7" i="17"/>
  <c r="U21" i="20"/>
  <c r="I16" i="20"/>
  <c r="U36" i="17"/>
  <c r="J33" i="17"/>
  <c r="J32" i="17" s="1"/>
  <c r="U16" i="17"/>
  <c r="J54" i="17"/>
  <c r="J49" i="17" s="1"/>
  <c r="U55" i="17"/>
  <c r="U63" i="16"/>
  <c r="U37" i="20"/>
  <c r="U73" i="20"/>
  <c r="J69" i="20"/>
  <c r="I8" i="20"/>
  <c r="U13" i="20"/>
  <c r="U8" i="17"/>
  <c r="U46" i="20"/>
  <c r="J41" i="20"/>
  <c r="U26" i="20"/>
  <c r="J24" i="20"/>
  <c r="U19" i="20"/>
  <c r="J16" i="20"/>
  <c r="J8" i="20"/>
  <c r="U9" i="20"/>
  <c r="K283" i="13"/>
  <c r="R7" i="13"/>
  <c r="R116" i="13"/>
  <c r="I284" i="13"/>
  <c r="I283" i="13" s="1"/>
  <c r="K116" i="13"/>
  <c r="L284" i="13" l="1"/>
  <c r="L283" i="13" s="1"/>
  <c r="I116" i="13"/>
  <c r="I7" i="13"/>
  <c r="I6" i="13" s="1"/>
  <c r="L116" i="13"/>
  <c r="U8" i="13"/>
  <c r="U7" i="13" s="1"/>
  <c r="L8" i="13"/>
  <c r="V189" i="13"/>
  <c r="W189" i="13" s="1"/>
  <c r="W195" i="13"/>
  <c r="V226" i="13"/>
  <c r="W232" i="13"/>
  <c r="V80" i="13"/>
  <c r="W80" i="13" s="1"/>
  <c r="W86" i="13"/>
  <c r="V284" i="13"/>
  <c r="W290" i="13"/>
  <c r="W153" i="13"/>
  <c r="W64" i="13"/>
  <c r="W65" i="13"/>
  <c r="W117" i="13"/>
  <c r="V8" i="13"/>
  <c r="U225" i="13"/>
  <c r="U283" i="13"/>
  <c r="U116" i="13"/>
  <c r="W49" i="13"/>
  <c r="W63" i="13"/>
  <c r="W33" i="13"/>
  <c r="K8" i="13"/>
  <c r="U64" i="20"/>
  <c r="I63" i="20"/>
  <c r="U6" i="16"/>
  <c r="J63" i="20"/>
  <c r="U63" i="17"/>
  <c r="I6" i="17"/>
  <c r="I7" i="20"/>
  <c r="J36" i="20"/>
  <c r="I33" i="20"/>
  <c r="I32" i="20" s="1"/>
  <c r="U33" i="17"/>
  <c r="U32" i="17" s="1"/>
  <c r="U7" i="17"/>
  <c r="J6" i="17"/>
  <c r="K6" i="19" s="1"/>
  <c r="U54" i="17"/>
  <c r="U49" i="17" s="1"/>
  <c r="J55" i="20"/>
  <c r="K44" i="13" s="1"/>
  <c r="L44" i="13" s="1"/>
  <c r="I54" i="20"/>
  <c r="I49" i="20" s="1"/>
  <c r="U69" i="20"/>
  <c r="U41" i="20"/>
  <c r="U24" i="20"/>
  <c r="J7" i="20"/>
  <c r="U16" i="20"/>
  <c r="U8" i="20"/>
  <c r="R6" i="13"/>
  <c r="R345" i="13" s="1"/>
  <c r="R344" i="13" s="1"/>
  <c r="R343" i="13" s="1"/>
  <c r="R342" i="13" s="1"/>
  <c r="R346" i="13" s="1"/>
  <c r="W8" i="13" l="1"/>
  <c r="M44" i="13"/>
  <c r="M8" i="13"/>
  <c r="L7" i="13"/>
  <c r="V283" i="13"/>
  <c r="W283" i="13" s="1"/>
  <c r="W284" i="13"/>
  <c r="V225" i="13"/>
  <c r="W225" i="13" s="1"/>
  <c r="W226" i="13"/>
  <c r="V116" i="13"/>
  <c r="W116" i="13" s="1"/>
  <c r="V44" i="13"/>
  <c r="U6" i="13"/>
  <c r="U63" i="20"/>
  <c r="K7" i="13"/>
  <c r="K6" i="13" s="1"/>
  <c r="U6" i="17"/>
  <c r="I6" i="20"/>
  <c r="U36" i="20"/>
  <c r="J33" i="20"/>
  <c r="U55" i="20"/>
  <c r="J54" i="20"/>
  <c r="U7" i="20"/>
  <c r="I345" i="13"/>
  <c r="K343" i="13" l="1"/>
  <c r="K342" i="13" s="1"/>
  <c r="K346" i="13" s="1"/>
  <c r="K345" i="13"/>
  <c r="M7" i="13"/>
  <c r="L6" i="13"/>
  <c r="V7" i="13"/>
  <c r="W44" i="13"/>
  <c r="I344" i="13"/>
  <c r="U344" i="13" s="1"/>
  <c r="U345" i="13"/>
  <c r="W41" i="13"/>
  <c r="W32" i="13"/>
  <c r="J49" i="20"/>
  <c r="J32" i="20"/>
  <c r="U33" i="20"/>
  <c r="U32" i="20" s="1"/>
  <c r="U54" i="20"/>
  <c r="U49" i="20" s="1"/>
  <c r="T332" i="7"/>
  <c r="S332" i="7"/>
  <c r="R332" i="7"/>
  <c r="Q332" i="7"/>
  <c r="P332" i="7"/>
  <c r="O332" i="7"/>
  <c r="N332" i="7"/>
  <c r="M332" i="7"/>
  <c r="T327" i="7"/>
  <c r="S327" i="7"/>
  <c r="S326" i="7" s="1"/>
  <c r="R327" i="7"/>
  <c r="Q327" i="7"/>
  <c r="P327" i="7"/>
  <c r="O327" i="7"/>
  <c r="N327" i="7"/>
  <c r="M327" i="7"/>
  <c r="T321" i="7"/>
  <c r="S321" i="7"/>
  <c r="R321" i="7"/>
  <c r="Q321" i="7"/>
  <c r="P321" i="7"/>
  <c r="O321" i="7"/>
  <c r="N321" i="7"/>
  <c r="M321" i="7"/>
  <c r="T316" i="7"/>
  <c r="S316" i="7"/>
  <c r="R316" i="7"/>
  <c r="Q316" i="7"/>
  <c r="P316" i="7"/>
  <c r="O316" i="7"/>
  <c r="N316" i="7"/>
  <c r="M316" i="7"/>
  <c r="T311" i="7"/>
  <c r="S311" i="7"/>
  <c r="R311" i="7"/>
  <c r="Q311" i="7"/>
  <c r="P311" i="7"/>
  <c r="O311" i="7"/>
  <c r="N311" i="7"/>
  <c r="M311" i="7"/>
  <c r="T306" i="7"/>
  <c r="S306" i="7"/>
  <c r="R306" i="7"/>
  <c r="Q306" i="7"/>
  <c r="P306" i="7"/>
  <c r="O306" i="7"/>
  <c r="N306" i="7"/>
  <c r="M306" i="7"/>
  <c r="T278" i="7"/>
  <c r="S278" i="7"/>
  <c r="R278" i="7"/>
  <c r="Q278" i="7"/>
  <c r="P278" i="7"/>
  <c r="O278" i="7"/>
  <c r="N278" i="7"/>
  <c r="M278" i="7"/>
  <c r="T273" i="7"/>
  <c r="S273" i="7"/>
  <c r="R273" i="7"/>
  <c r="Q273" i="7"/>
  <c r="P273" i="7"/>
  <c r="O273" i="7"/>
  <c r="N273" i="7"/>
  <c r="M273" i="7"/>
  <c r="T268" i="7"/>
  <c r="S268" i="7"/>
  <c r="R268" i="7"/>
  <c r="Q268" i="7"/>
  <c r="P268" i="7"/>
  <c r="O268" i="7"/>
  <c r="N268" i="7"/>
  <c r="M268" i="7"/>
  <c r="T263" i="7"/>
  <c r="S263" i="7"/>
  <c r="R263" i="7"/>
  <c r="Q263" i="7"/>
  <c r="P263" i="7"/>
  <c r="O263" i="7"/>
  <c r="N263" i="7"/>
  <c r="M263" i="7"/>
  <c r="T258" i="7"/>
  <c r="S258" i="7"/>
  <c r="R258" i="7"/>
  <c r="Q258" i="7"/>
  <c r="P258" i="7"/>
  <c r="O258" i="7"/>
  <c r="N258" i="7"/>
  <c r="M258" i="7"/>
  <c r="T253" i="7"/>
  <c r="S253" i="7"/>
  <c r="R253" i="7"/>
  <c r="Q253" i="7"/>
  <c r="P253" i="7"/>
  <c r="O253" i="7"/>
  <c r="N253" i="7"/>
  <c r="M253" i="7"/>
  <c r="T248" i="7"/>
  <c r="S248" i="7"/>
  <c r="R248" i="7"/>
  <c r="Q248" i="7"/>
  <c r="P248" i="7"/>
  <c r="O248" i="7"/>
  <c r="N248" i="7"/>
  <c r="M248" i="7"/>
  <c r="T243" i="7"/>
  <c r="S243" i="7"/>
  <c r="R243" i="7"/>
  <c r="Q243" i="7"/>
  <c r="P243" i="7"/>
  <c r="O243" i="7"/>
  <c r="N243" i="7"/>
  <c r="M243" i="7"/>
  <c r="T220" i="7"/>
  <c r="S220" i="7"/>
  <c r="R220" i="7"/>
  <c r="Q220" i="7"/>
  <c r="P220" i="7"/>
  <c r="O220" i="7"/>
  <c r="N220" i="7"/>
  <c r="M220" i="7"/>
  <c r="T184" i="7"/>
  <c r="S184" i="7"/>
  <c r="R184" i="7"/>
  <c r="Q184" i="7"/>
  <c r="P184" i="7"/>
  <c r="O184" i="7"/>
  <c r="N184" i="7"/>
  <c r="M184" i="7"/>
  <c r="T148" i="7"/>
  <c r="S148" i="7"/>
  <c r="R148" i="7"/>
  <c r="Q148" i="7"/>
  <c r="P148" i="7"/>
  <c r="O148" i="7"/>
  <c r="N148" i="7"/>
  <c r="M148" i="7"/>
  <c r="T111" i="7"/>
  <c r="S111" i="7"/>
  <c r="R111" i="7"/>
  <c r="Q111" i="7"/>
  <c r="P111" i="7"/>
  <c r="O111" i="7"/>
  <c r="N111" i="7"/>
  <c r="M111" i="7"/>
  <c r="T75" i="7"/>
  <c r="S75" i="7"/>
  <c r="R75" i="7"/>
  <c r="Q75" i="7"/>
  <c r="P75" i="7"/>
  <c r="O75" i="7"/>
  <c r="N75" i="7"/>
  <c r="M75" i="7"/>
  <c r="T39" i="7"/>
  <c r="S39" i="7"/>
  <c r="R39" i="7"/>
  <c r="Q39" i="7"/>
  <c r="P39" i="7"/>
  <c r="O39" i="7"/>
  <c r="N39" i="7"/>
  <c r="M39" i="7"/>
  <c r="J332" i="7"/>
  <c r="J327" i="7"/>
  <c r="J321" i="7"/>
  <c r="J316" i="7"/>
  <c r="J311" i="7"/>
  <c r="J306" i="7"/>
  <c r="J278" i="7"/>
  <c r="J273" i="7"/>
  <c r="J268" i="7"/>
  <c r="J263" i="7"/>
  <c r="J258" i="7"/>
  <c r="J253" i="7"/>
  <c r="J248" i="7"/>
  <c r="J243" i="7"/>
  <c r="J299" i="7"/>
  <c r="W299" i="7" s="1"/>
  <c r="J298" i="7"/>
  <c r="W298" i="7" s="1"/>
  <c r="J297" i="7"/>
  <c r="W297" i="7" s="1"/>
  <c r="J296" i="7"/>
  <c r="W296" i="7" s="1"/>
  <c r="J294" i="7"/>
  <c r="W294" i="7" s="1"/>
  <c r="J293" i="7"/>
  <c r="W293" i="7" s="1"/>
  <c r="J292" i="7"/>
  <c r="W292" i="7" s="1"/>
  <c r="J291" i="7"/>
  <c r="W291" i="7" s="1"/>
  <c r="J289" i="7"/>
  <c r="W289" i="7" s="1"/>
  <c r="J288" i="7"/>
  <c r="W288" i="7" s="1"/>
  <c r="J287" i="7"/>
  <c r="W287" i="7" s="1"/>
  <c r="J286" i="7"/>
  <c r="W286" i="7" s="1"/>
  <c r="J241" i="7"/>
  <c r="W241" i="7" s="1"/>
  <c r="J240" i="7"/>
  <c r="W240" i="7" s="1"/>
  <c r="J239" i="7"/>
  <c r="W239" i="7" s="1"/>
  <c r="J238" i="7"/>
  <c r="W238" i="7" s="1"/>
  <c r="J236" i="7"/>
  <c r="W236" i="7" s="1"/>
  <c r="J235" i="7"/>
  <c r="W235" i="7" s="1"/>
  <c r="J234" i="7"/>
  <c r="W234" i="7" s="1"/>
  <c r="J233" i="7"/>
  <c r="W233" i="7" s="1"/>
  <c r="J231" i="7"/>
  <c r="W231" i="7" s="1"/>
  <c r="J230" i="7"/>
  <c r="W230" i="7" s="1"/>
  <c r="J229" i="7"/>
  <c r="W229" i="7" s="1"/>
  <c r="J228" i="7"/>
  <c r="W228" i="7" s="1"/>
  <c r="J220" i="7"/>
  <c r="J219" i="7"/>
  <c r="W219" i="7" s="1"/>
  <c r="J218" i="7"/>
  <c r="W218" i="7" s="1"/>
  <c r="J217" i="7"/>
  <c r="W217" i="7" s="1"/>
  <c r="J216" i="7"/>
  <c r="W216" i="7" s="1"/>
  <c r="J214" i="7"/>
  <c r="W214" i="7" s="1"/>
  <c r="J213" i="7"/>
  <c r="W213" i="7" s="1"/>
  <c r="J212" i="7"/>
  <c r="W212" i="7" s="1"/>
  <c r="J211" i="7"/>
  <c r="W211" i="7" s="1"/>
  <c r="J209" i="7"/>
  <c r="W209" i="7" s="1"/>
  <c r="J208" i="7"/>
  <c r="W208" i="7" s="1"/>
  <c r="J207" i="7"/>
  <c r="W207" i="7" s="1"/>
  <c r="J206" i="7"/>
  <c r="W206" i="7" s="1"/>
  <c r="J199" i="7"/>
  <c r="W199" i="7" s="1"/>
  <c r="J198" i="7"/>
  <c r="W198" i="7" s="1"/>
  <c r="J197" i="7"/>
  <c r="W197" i="7" s="1"/>
  <c r="J196" i="7"/>
  <c r="W196" i="7" s="1"/>
  <c r="J194" i="7"/>
  <c r="W194" i="7" s="1"/>
  <c r="J193" i="7"/>
  <c r="W193" i="7" s="1"/>
  <c r="J192" i="7"/>
  <c r="W192" i="7" s="1"/>
  <c r="J191" i="7"/>
  <c r="W191" i="7" s="1"/>
  <c r="J184" i="7"/>
  <c r="J183" i="7"/>
  <c r="W183" i="7" s="1"/>
  <c r="J182" i="7"/>
  <c r="W182" i="7" s="1"/>
  <c r="J181" i="7"/>
  <c r="W181" i="7" s="1"/>
  <c r="J180" i="7"/>
  <c r="W180" i="7" s="1"/>
  <c r="J178" i="7"/>
  <c r="W178" i="7" s="1"/>
  <c r="J177" i="7"/>
  <c r="W177" i="7" s="1"/>
  <c r="J176" i="7"/>
  <c r="W176" i="7" s="1"/>
  <c r="J175" i="7"/>
  <c r="W175" i="7" s="1"/>
  <c r="J173" i="7"/>
  <c r="W173" i="7" s="1"/>
  <c r="J172" i="7"/>
  <c r="W172" i="7" s="1"/>
  <c r="J171" i="7"/>
  <c r="W171" i="7" s="1"/>
  <c r="J170" i="7"/>
  <c r="W170" i="7" s="1"/>
  <c r="J163" i="7"/>
  <c r="W163" i="7" s="1"/>
  <c r="J162" i="7"/>
  <c r="W162" i="7" s="1"/>
  <c r="J161" i="7"/>
  <c r="W161" i="7" s="1"/>
  <c r="J160" i="7"/>
  <c r="W160" i="7" s="1"/>
  <c r="J158" i="7"/>
  <c r="W158" i="7" s="1"/>
  <c r="J157" i="7"/>
  <c r="W157" i="7" s="1"/>
  <c r="J156" i="7"/>
  <c r="W156" i="7" s="1"/>
  <c r="J155" i="7"/>
  <c r="W155" i="7" s="1"/>
  <c r="J148" i="7"/>
  <c r="J147" i="7"/>
  <c r="W147" i="7" s="1"/>
  <c r="J146" i="7"/>
  <c r="W146" i="7" s="1"/>
  <c r="J145" i="7"/>
  <c r="W145" i="7" s="1"/>
  <c r="J144" i="7"/>
  <c r="W144" i="7" s="1"/>
  <c r="J142" i="7"/>
  <c r="W142" i="7" s="1"/>
  <c r="J141" i="7"/>
  <c r="W141" i="7" s="1"/>
  <c r="J140" i="7"/>
  <c r="W140" i="7" s="1"/>
  <c r="J139" i="7"/>
  <c r="W139" i="7" s="1"/>
  <c r="J137" i="7"/>
  <c r="W137" i="7" s="1"/>
  <c r="J136" i="7"/>
  <c r="W136" i="7" s="1"/>
  <c r="J135" i="7"/>
  <c r="W135" i="7" s="1"/>
  <c r="J134" i="7"/>
  <c r="W134" i="7" s="1"/>
  <c r="J127" i="7"/>
  <c r="W127" i="7" s="1"/>
  <c r="J126" i="7"/>
  <c r="W126" i="7" s="1"/>
  <c r="J125" i="7"/>
  <c r="W125" i="7" s="1"/>
  <c r="J124" i="7"/>
  <c r="W124" i="7" s="1"/>
  <c r="J122" i="7"/>
  <c r="W122" i="7" s="1"/>
  <c r="J121" i="7"/>
  <c r="W121" i="7" s="1"/>
  <c r="J120" i="7"/>
  <c r="W120" i="7" s="1"/>
  <c r="J119" i="7"/>
  <c r="W119" i="7" s="1"/>
  <c r="J111" i="7"/>
  <c r="J110" i="7"/>
  <c r="W110" i="7" s="1"/>
  <c r="J109" i="7"/>
  <c r="W109" i="7" s="1"/>
  <c r="J108" i="7"/>
  <c r="W108" i="7" s="1"/>
  <c r="J107" i="7"/>
  <c r="W107" i="7" s="1"/>
  <c r="J105" i="7"/>
  <c r="W105" i="7" s="1"/>
  <c r="J104" i="7"/>
  <c r="W104" i="7" s="1"/>
  <c r="J103" i="7"/>
  <c r="W103" i="7" s="1"/>
  <c r="J102" i="7"/>
  <c r="W102" i="7" s="1"/>
  <c r="J100" i="7"/>
  <c r="W100" i="7" s="1"/>
  <c r="J99" i="7"/>
  <c r="W99" i="7" s="1"/>
  <c r="J98" i="7"/>
  <c r="W98" i="7" s="1"/>
  <c r="J97" i="7"/>
  <c r="W97" i="7" s="1"/>
  <c r="J90" i="7"/>
  <c r="W90" i="7" s="1"/>
  <c r="J89" i="7"/>
  <c r="W89" i="7" s="1"/>
  <c r="J88" i="7"/>
  <c r="W88" i="7" s="1"/>
  <c r="J87" i="7"/>
  <c r="W87" i="7" s="1"/>
  <c r="J85" i="7"/>
  <c r="W85" i="7" s="1"/>
  <c r="J84" i="7"/>
  <c r="W84" i="7" s="1"/>
  <c r="J83" i="7"/>
  <c r="W83" i="7" s="1"/>
  <c r="J82" i="7"/>
  <c r="W82" i="7" s="1"/>
  <c r="J75" i="7"/>
  <c r="J74" i="7"/>
  <c r="W74" i="7" s="1"/>
  <c r="J73" i="7"/>
  <c r="W73" i="7" s="1"/>
  <c r="J72" i="7"/>
  <c r="W72" i="7" s="1"/>
  <c r="J71" i="7"/>
  <c r="W71" i="7" s="1"/>
  <c r="J69" i="7"/>
  <c r="W69" i="7" s="1"/>
  <c r="J68" i="7"/>
  <c r="W68" i="7" s="1"/>
  <c r="J67" i="7"/>
  <c r="W67" i="7" s="1"/>
  <c r="J66" i="7"/>
  <c r="W66" i="7" s="1"/>
  <c r="J64" i="7"/>
  <c r="W64" i="7" s="1"/>
  <c r="J63" i="7"/>
  <c r="W63" i="7" s="1"/>
  <c r="J62" i="7"/>
  <c r="W62" i="7" s="1"/>
  <c r="J61" i="7"/>
  <c r="W61" i="7" s="1"/>
  <c r="J54" i="7"/>
  <c r="W54" i="7" s="1"/>
  <c r="J53" i="7"/>
  <c r="W53" i="7" s="1"/>
  <c r="J52" i="7"/>
  <c r="W52" i="7" s="1"/>
  <c r="J51" i="7"/>
  <c r="W51" i="7" s="1"/>
  <c r="J49" i="7"/>
  <c r="W49" i="7" s="1"/>
  <c r="J48" i="7"/>
  <c r="W48" i="7" s="1"/>
  <c r="J47" i="7"/>
  <c r="W47" i="7" s="1"/>
  <c r="J46" i="7"/>
  <c r="W46" i="7" s="1"/>
  <c r="J39" i="7"/>
  <c r="J38" i="7"/>
  <c r="W38" i="7" s="1"/>
  <c r="J37" i="7"/>
  <c r="W37" i="7" s="1"/>
  <c r="J36" i="7"/>
  <c r="W36" i="7" s="1"/>
  <c r="J35" i="7"/>
  <c r="W35" i="7" s="1"/>
  <c r="J28" i="7"/>
  <c r="W28" i="7" s="1"/>
  <c r="J27" i="7"/>
  <c r="W27" i="7" s="1"/>
  <c r="J26" i="7"/>
  <c r="W26" i="7" s="1"/>
  <c r="J25" i="7"/>
  <c r="W25" i="7" s="1"/>
  <c r="I18" i="7"/>
  <c r="J18" i="7" s="1"/>
  <c r="W18" i="7" s="1"/>
  <c r="I17" i="7"/>
  <c r="J17" i="7" s="1"/>
  <c r="W17" i="7" s="1"/>
  <c r="J16" i="7"/>
  <c r="W16" i="7" s="1"/>
  <c r="I15" i="7"/>
  <c r="J15" i="7" s="1"/>
  <c r="W15" i="7" s="1"/>
  <c r="J13" i="7"/>
  <c r="J12" i="7"/>
  <c r="J11" i="7"/>
  <c r="W11" i="7" s="1"/>
  <c r="J10" i="7"/>
  <c r="W10" i="7" s="1"/>
  <c r="W111" i="7" l="1"/>
  <c r="R326" i="7"/>
  <c r="I343" i="13"/>
  <c r="I342" i="13" s="1"/>
  <c r="I346" i="13" s="1"/>
  <c r="L344" i="13"/>
  <c r="L343" i="13" s="1"/>
  <c r="L342" i="13" s="1"/>
  <c r="L346" i="13" s="1"/>
  <c r="L80" i="13"/>
  <c r="M80" i="13" s="1"/>
  <c r="M6" i="13"/>
  <c r="M346" i="13" s="1"/>
  <c r="W268" i="7"/>
  <c r="P326" i="7"/>
  <c r="W148" i="7"/>
  <c r="W273" i="7"/>
  <c r="Q326" i="7"/>
  <c r="W311" i="7"/>
  <c r="W220" i="7"/>
  <c r="W321" i="7"/>
  <c r="W243" i="7"/>
  <c r="W327" i="7"/>
  <c r="W253" i="7"/>
  <c r="W39" i="7"/>
  <c r="W278" i="7"/>
  <c r="T326" i="7"/>
  <c r="W316" i="7"/>
  <c r="W75" i="7"/>
  <c r="W248" i="7"/>
  <c r="W332" i="7"/>
  <c r="W184" i="7"/>
  <c r="M326" i="7"/>
  <c r="W258" i="7"/>
  <c r="N326" i="7"/>
  <c r="W263" i="7"/>
  <c r="O326" i="7"/>
  <c r="W306" i="7"/>
  <c r="V6" i="13"/>
  <c r="W6" i="13" s="1"/>
  <c r="W7" i="13"/>
  <c r="U343" i="13"/>
  <c r="V344" i="13"/>
  <c r="V343" i="13" s="1"/>
  <c r="W75" i="16"/>
  <c r="J6" i="20"/>
  <c r="K6" i="21" s="1"/>
  <c r="U6" i="20"/>
  <c r="I71" i="10"/>
  <c r="J71" i="10" s="1"/>
  <c r="I40" i="10"/>
  <c r="J40" i="10" s="1"/>
  <c r="I48" i="10"/>
  <c r="J48" i="10" s="1"/>
  <c r="I72" i="10"/>
  <c r="J72" i="10" s="1"/>
  <c r="I15" i="10"/>
  <c r="J15" i="10" s="1"/>
  <c r="I31" i="10"/>
  <c r="J31" i="10" s="1"/>
  <c r="I73" i="10"/>
  <c r="J73" i="10" s="1"/>
  <c r="I62" i="10"/>
  <c r="J62" i="10" s="1"/>
  <c r="I23" i="10"/>
  <c r="J23" i="10" s="1"/>
  <c r="I55" i="10"/>
  <c r="J55" i="10" s="1"/>
  <c r="I56" i="10"/>
  <c r="J56" i="10" s="1"/>
  <c r="I76" i="10"/>
  <c r="J76" i="10" s="1"/>
  <c r="I57" i="10"/>
  <c r="J57" i="10" s="1"/>
  <c r="I58" i="10"/>
  <c r="J58" i="10" s="1"/>
  <c r="I59" i="10"/>
  <c r="J59" i="10" s="1"/>
  <c r="I60" i="10"/>
  <c r="J60" i="10" s="1"/>
  <c r="I70" i="10"/>
  <c r="J70" i="10" s="1"/>
  <c r="I61" i="10"/>
  <c r="J61" i="10" s="1"/>
  <c r="J326" i="7"/>
  <c r="M54" i="10"/>
  <c r="N54" i="10"/>
  <c r="S54" i="10"/>
  <c r="O69" i="10"/>
  <c r="N69" i="10"/>
  <c r="O54" i="10"/>
  <c r="M69" i="10"/>
  <c r="H69" i="10"/>
  <c r="S69" i="10"/>
  <c r="H54" i="10"/>
  <c r="Q242" i="7"/>
  <c r="M50" i="7"/>
  <c r="J305" i="7"/>
  <c r="M9" i="7"/>
  <c r="M45" i="7"/>
  <c r="M232" i="7"/>
  <c r="J285" i="7"/>
  <c r="P242" i="7"/>
  <c r="P305" i="7"/>
  <c r="M86" i="7"/>
  <c r="N138" i="7"/>
  <c r="M81" i="7"/>
  <c r="M205" i="7"/>
  <c r="R305" i="7"/>
  <c r="M60" i="7"/>
  <c r="R242" i="7"/>
  <c r="O242" i="7"/>
  <c r="S242" i="7"/>
  <c r="Q305" i="7"/>
  <c r="M96" i="7"/>
  <c r="O305" i="7"/>
  <c r="S305" i="7"/>
  <c r="T242" i="7"/>
  <c r="M55" i="7"/>
  <c r="T305" i="7"/>
  <c r="M285" i="7"/>
  <c r="M19" i="7"/>
  <c r="M24" i="7"/>
  <c r="M200" i="7"/>
  <c r="M123" i="7"/>
  <c r="M159" i="7"/>
  <c r="M305" i="7"/>
  <c r="M118" i="7"/>
  <c r="N65" i="7"/>
  <c r="M242" i="7"/>
  <c r="N242" i="7"/>
  <c r="N305" i="7"/>
  <c r="J242" i="7"/>
  <c r="J210" i="7"/>
  <c r="J174" i="7"/>
  <c r="J60" i="7"/>
  <c r="J106" i="7"/>
  <c r="J45" i="7"/>
  <c r="J143" i="7"/>
  <c r="J200" i="7"/>
  <c r="J227" i="7"/>
  <c r="J123" i="7"/>
  <c r="J190" i="7"/>
  <c r="J86" i="7"/>
  <c r="J101" i="7"/>
  <c r="J290" i="7"/>
  <c r="J19" i="7"/>
  <c r="J133" i="7"/>
  <c r="J154" i="7"/>
  <c r="J237" i="7"/>
  <c r="J138" i="7"/>
  <c r="J295" i="7"/>
  <c r="J34" i="7"/>
  <c r="J205" i="7"/>
  <c r="J96" i="7"/>
  <c r="J195" i="7"/>
  <c r="J50" i="7"/>
  <c r="J128" i="7"/>
  <c r="J215" i="7"/>
  <c r="J9" i="7"/>
  <c r="J29" i="7"/>
  <c r="J81" i="7"/>
  <c r="J91" i="7"/>
  <c r="J65" i="7"/>
  <c r="J164" i="7"/>
  <c r="J55" i="7"/>
  <c r="J179" i="7"/>
  <c r="J70" i="7"/>
  <c r="J118" i="7"/>
  <c r="J169" i="7"/>
  <c r="J232" i="7"/>
  <c r="J159" i="7"/>
  <c r="J24" i="7"/>
  <c r="J14" i="7"/>
  <c r="W326" i="7" l="1"/>
  <c r="W242" i="7"/>
  <c r="W305" i="7"/>
  <c r="Q12" i="7"/>
  <c r="V342" i="13"/>
  <c r="W343" i="13"/>
  <c r="U342" i="13"/>
  <c r="U346" i="13" s="1"/>
  <c r="V349" i="13" s="1"/>
  <c r="U59" i="10"/>
  <c r="V59" i="10" s="1"/>
  <c r="U72" i="10"/>
  <c r="V72" i="10" s="1"/>
  <c r="U57" i="10"/>
  <c r="V57" i="10" s="1"/>
  <c r="U76" i="10"/>
  <c r="V76" i="10" s="1"/>
  <c r="K75" i="16"/>
  <c r="L75" i="16" s="1"/>
  <c r="U23" i="10"/>
  <c r="V23" i="10" s="1"/>
  <c r="U71" i="10"/>
  <c r="V71" i="10" s="1"/>
  <c r="U62" i="10"/>
  <c r="V62" i="10" s="1"/>
  <c r="U55" i="10"/>
  <c r="V55" i="10" s="1"/>
  <c r="U40" i="10"/>
  <c r="V40" i="10" s="1"/>
  <c r="K31" i="17"/>
  <c r="L31" i="17" s="1"/>
  <c r="W31" i="17"/>
  <c r="X31" i="17" s="1"/>
  <c r="F54" i="17"/>
  <c r="K55" i="17"/>
  <c r="W55" i="17"/>
  <c r="F74" i="17"/>
  <c r="K75" i="17"/>
  <c r="W75" i="17"/>
  <c r="K31" i="20"/>
  <c r="L31" i="20" s="1"/>
  <c r="W31" i="20"/>
  <c r="X31" i="20" s="1"/>
  <c r="F54" i="20"/>
  <c r="K55" i="20"/>
  <c r="W55" i="20"/>
  <c r="F74" i="20"/>
  <c r="K75" i="20"/>
  <c r="W75" i="20"/>
  <c r="K15" i="20"/>
  <c r="L15" i="20" s="1"/>
  <c r="W15" i="20"/>
  <c r="X15" i="20" s="1"/>
  <c r="K71" i="17"/>
  <c r="L71" i="17" s="1"/>
  <c r="W71" i="17"/>
  <c r="X71" i="17" s="1"/>
  <c r="K62" i="20"/>
  <c r="L62" i="20" s="1"/>
  <c r="W62" i="20"/>
  <c r="X62" i="20" s="1"/>
  <c r="K23" i="17"/>
  <c r="L23" i="17" s="1"/>
  <c r="W23" i="17"/>
  <c r="X23" i="17" s="1"/>
  <c r="U73" i="10"/>
  <c r="V73" i="10" s="1"/>
  <c r="K72" i="20"/>
  <c r="L72" i="20" s="1"/>
  <c r="W72" i="20"/>
  <c r="X72" i="20" s="1"/>
  <c r="K58" i="20"/>
  <c r="L58" i="20" s="1"/>
  <c r="W58" i="20"/>
  <c r="X58" i="20" s="1"/>
  <c r="K23" i="20"/>
  <c r="L23" i="20" s="1"/>
  <c r="W23" i="20"/>
  <c r="X23" i="20" s="1"/>
  <c r="K15" i="17"/>
  <c r="L15" i="17" s="1"/>
  <c r="W15" i="17"/>
  <c r="X15" i="17" s="1"/>
  <c r="K62" i="17"/>
  <c r="L62" i="17" s="1"/>
  <c r="W62" i="17"/>
  <c r="X62" i="17" s="1"/>
  <c r="K72" i="17"/>
  <c r="L72" i="17" s="1"/>
  <c r="W72" i="17"/>
  <c r="X72" i="17" s="1"/>
  <c r="K58" i="17"/>
  <c r="L58" i="17" s="1"/>
  <c r="W58" i="17"/>
  <c r="X58" i="17" s="1"/>
  <c r="K57" i="20"/>
  <c r="L57" i="20" s="1"/>
  <c r="W57" i="20"/>
  <c r="X57" i="20" s="1"/>
  <c r="U48" i="10"/>
  <c r="V48" i="10" s="1"/>
  <c r="F74" i="16"/>
  <c r="K48" i="20"/>
  <c r="L48" i="20" s="1"/>
  <c r="W48" i="20"/>
  <c r="X48" i="20" s="1"/>
  <c r="K61" i="20"/>
  <c r="L61" i="20" s="1"/>
  <c r="W61" i="20"/>
  <c r="X61" i="20" s="1"/>
  <c r="K57" i="17"/>
  <c r="L57" i="17" s="1"/>
  <c r="W57" i="17"/>
  <c r="X57" i="17" s="1"/>
  <c r="K48" i="17"/>
  <c r="L48" i="17" s="1"/>
  <c r="W48" i="17"/>
  <c r="X48" i="17" s="1"/>
  <c r="K61" i="17"/>
  <c r="L61" i="17" s="1"/>
  <c r="W61" i="17"/>
  <c r="X61" i="17" s="1"/>
  <c r="K76" i="17"/>
  <c r="L76" i="17" s="1"/>
  <c r="W76" i="17"/>
  <c r="X76" i="17" s="1"/>
  <c r="K60" i="17"/>
  <c r="L60" i="17" s="1"/>
  <c r="W60" i="17"/>
  <c r="X60" i="17" s="1"/>
  <c r="W40" i="20"/>
  <c r="X40" i="20" s="1"/>
  <c r="K40" i="20"/>
  <c r="L40" i="20" s="1"/>
  <c r="K59" i="20"/>
  <c r="L59" i="20" s="1"/>
  <c r="W59" i="20"/>
  <c r="X59" i="20" s="1"/>
  <c r="U61" i="10"/>
  <c r="V61" i="10" s="1"/>
  <c r="K40" i="17"/>
  <c r="L40" i="17" s="1"/>
  <c r="W40" i="17"/>
  <c r="X40" i="17" s="1"/>
  <c r="K59" i="17"/>
  <c r="L59" i="17" s="1"/>
  <c r="W59" i="17"/>
  <c r="X59" i="17" s="1"/>
  <c r="K56" i="17"/>
  <c r="L56" i="17" s="1"/>
  <c r="W56" i="17"/>
  <c r="X56" i="17" s="1"/>
  <c r="K73" i="20"/>
  <c r="L73" i="20" s="1"/>
  <c r="W73" i="20"/>
  <c r="X73" i="20" s="1"/>
  <c r="W76" i="20"/>
  <c r="X76" i="20" s="1"/>
  <c r="K76" i="20"/>
  <c r="L76" i="20" s="1"/>
  <c r="U58" i="10"/>
  <c r="V58" i="10" s="1"/>
  <c r="U60" i="10"/>
  <c r="V60" i="10" s="1"/>
  <c r="K73" i="17"/>
  <c r="L73" i="17" s="1"/>
  <c r="W73" i="17"/>
  <c r="X73" i="17" s="1"/>
  <c r="K71" i="20"/>
  <c r="L71" i="20" s="1"/>
  <c r="W71" i="20"/>
  <c r="X71" i="20" s="1"/>
  <c r="K60" i="20"/>
  <c r="L60" i="20" s="1"/>
  <c r="W60" i="20"/>
  <c r="X60" i="20" s="1"/>
  <c r="K56" i="20"/>
  <c r="L56" i="20" s="1"/>
  <c r="W56" i="20"/>
  <c r="X56" i="20" s="1"/>
  <c r="F69" i="20"/>
  <c r="W70" i="20"/>
  <c r="K70" i="20"/>
  <c r="F69" i="17"/>
  <c r="K70" i="17"/>
  <c r="W70" i="17"/>
  <c r="I37" i="10"/>
  <c r="J37" i="10" s="1"/>
  <c r="I11" i="10"/>
  <c r="J11" i="10" s="1"/>
  <c r="W60" i="16"/>
  <c r="X60" i="16" s="1"/>
  <c r="K60" i="16"/>
  <c r="L60" i="16" s="1"/>
  <c r="X75" i="16"/>
  <c r="I36" i="10"/>
  <c r="J36" i="10" s="1"/>
  <c r="F54" i="10"/>
  <c r="W15" i="16"/>
  <c r="X15" i="16" s="1"/>
  <c r="K15" i="16"/>
  <c r="L15" i="16" s="1"/>
  <c r="I20" i="10"/>
  <c r="J20" i="10" s="1"/>
  <c r="I45" i="10"/>
  <c r="J45" i="10" s="1"/>
  <c r="W59" i="16"/>
  <c r="X59" i="16" s="1"/>
  <c r="K59" i="16"/>
  <c r="L59" i="16" s="1"/>
  <c r="I9" i="10"/>
  <c r="I22" i="10"/>
  <c r="J22" i="10" s="1"/>
  <c r="K55" i="16"/>
  <c r="F54" i="16"/>
  <c r="W55" i="16"/>
  <c r="W72" i="16"/>
  <c r="X72" i="16" s="1"/>
  <c r="K72" i="16"/>
  <c r="L72" i="16" s="1"/>
  <c r="I29" i="10"/>
  <c r="J29" i="10" s="1"/>
  <c r="I26" i="10"/>
  <c r="J26" i="10" s="1"/>
  <c r="I47" i="10"/>
  <c r="J47" i="10" s="1"/>
  <c r="I28" i="10"/>
  <c r="J28" i="10" s="1"/>
  <c r="U75" i="10"/>
  <c r="V75" i="10" s="1"/>
  <c r="I75" i="10"/>
  <c r="J75" i="10" s="1"/>
  <c r="W58" i="16"/>
  <c r="X58" i="16" s="1"/>
  <c r="K58" i="16"/>
  <c r="L58" i="16" s="1"/>
  <c r="I34" i="10"/>
  <c r="I19" i="10"/>
  <c r="J19" i="10" s="1"/>
  <c r="I35" i="10"/>
  <c r="J35" i="10" s="1"/>
  <c r="F69" i="10"/>
  <c r="U56" i="10"/>
  <c r="V56" i="10" s="1"/>
  <c r="W23" i="16"/>
  <c r="X23" i="16" s="1"/>
  <c r="K23" i="16"/>
  <c r="L23" i="16" s="1"/>
  <c r="K48" i="16"/>
  <c r="L48" i="16" s="1"/>
  <c r="W48" i="16"/>
  <c r="X48" i="16" s="1"/>
  <c r="I52" i="10"/>
  <c r="J52" i="10" s="1"/>
  <c r="I66" i="10"/>
  <c r="J66" i="10" s="1"/>
  <c r="I18" i="10"/>
  <c r="J18" i="10" s="1"/>
  <c r="I44" i="10"/>
  <c r="J44" i="10" s="1"/>
  <c r="I14" i="10"/>
  <c r="J14" i="10" s="1"/>
  <c r="I51" i="10"/>
  <c r="K57" i="16"/>
  <c r="L57" i="16" s="1"/>
  <c r="W57" i="16"/>
  <c r="X57" i="16" s="1"/>
  <c r="I21" i="10"/>
  <c r="J21" i="10" s="1"/>
  <c r="U70" i="10"/>
  <c r="V70" i="10" s="1"/>
  <c r="K62" i="16"/>
  <c r="L62" i="16" s="1"/>
  <c r="W62" i="16"/>
  <c r="X62" i="16" s="1"/>
  <c r="W40" i="16"/>
  <c r="X40" i="16" s="1"/>
  <c r="K40" i="16"/>
  <c r="L40" i="16" s="1"/>
  <c r="I39" i="10"/>
  <c r="J39" i="10" s="1"/>
  <c r="W61" i="16"/>
  <c r="X61" i="16" s="1"/>
  <c r="K61" i="16"/>
  <c r="L61" i="16" s="1"/>
  <c r="K76" i="16"/>
  <c r="L76" i="16" s="1"/>
  <c r="W76" i="16"/>
  <c r="X76" i="16" s="1"/>
  <c r="I43" i="10"/>
  <c r="J43" i="10" s="1"/>
  <c r="I46" i="10"/>
  <c r="J46" i="10" s="1"/>
  <c r="I67" i="10"/>
  <c r="J67" i="10" s="1"/>
  <c r="I38" i="10"/>
  <c r="J38" i="10" s="1"/>
  <c r="I10" i="10"/>
  <c r="J10" i="10" s="1"/>
  <c r="I25" i="10"/>
  <c r="I53" i="10"/>
  <c r="J53" i="10" s="1"/>
  <c r="I17" i="10"/>
  <c r="U15" i="10"/>
  <c r="V15" i="10" s="1"/>
  <c r="U31" i="10"/>
  <c r="V31" i="10" s="1"/>
  <c r="W73" i="16"/>
  <c r="X73" i="16" s="1"/>
  <c r="K73" i="16"/>
  <c r="L73" i="16" s="1"/>
  <c r="K71" i="16"/>
  <c r="L71" i="16" s="1"/>
  <c r="W71" i="16"/>
  <c r="X71" i="16" s="1"/>
  <c r="W31" i="16"/>
  <c r="X31" i="16" s="1"/>
  <c r="K31" i="16"/>
  <c r="L31" i="16" s="1"/>
  <c r="I65" i="10"/>
  <c r="I27" i="10"/>
  <c r="J27" i="10" s="1"/>
  <c r="I12" i="10"/>
  <c r="J12" i="10" s="1"/>
  <c r="I13" i="10"/>
  <c r="J13" i="10" s="1"/>
  <c r="I42" i="10"/>
  <c r="I30" i="10"/>
  <c r="J30" i="10" s="1"/>
  <c r="F69" i="16"/>
  <c r="K70" i="16"/>
  <c r="W70" i="16"/>
  <c r="K56" i="16"/>
  <c r="L56" i="16" s="1"/>
  <c r="W56" i="16"/>
  <c r="X56" i="16" s="1"/>
  <c r="F74" i="10"/>
  <c r="I54" i="10"/>
  <c r="I69" i="10"/>
  <c r="N210" i="7"/>
  <c r="O205" i="7"/>
  <c r="M143" i="7"/>
  <c r="N179" i="7"/>
  <c r="M174" i="7"/>
  <c r="N174" i="7"/>
  <c r="N106" i="7"/>
  <c r="N143" i="7"/>
  <c r="N101" i="7"/>
  <c r="M290" i="7"/>
  <c r="M70" i="7"/>
  <c r="N29" i="7"/>
  <c r="M195" i="7"/>
  <c r="M138" i="7"/>
  <c r="M91" i="7"/>
  <c r="M34" i="7"/>
  <c r="N70" i="7"/>
  <c r="N190" i="7"/>
  <c r="M190" i="7"/>
  <c r="M154" i="7"/>
  <c r="M164" i="7"/>
  <c r="M179" i="7"/>
  <c r="M210" i="7"/>
  <c r="M237" i="7"/>
  <c r="P34" i="7"/>
  <c r="J226" i="7"/>
  <c r="M295" i="7"/>
  <c r="M128" i="7"/>
  <c r="N159" i="7"/>
  <c r="M101" i="7"/>
  <c r="N215" i="7"/>
  <c r="N133" i="7"/>
  <c r="N154" i="7"/>
  <c r="M106" i="7"/>
  <c r="M65" i="7"/>
  <c r="M169" i="7"/>
  <c r="N34" i="7"/>
  <c r="N91" i="7"/>
  <c r="J153" i="7"/>
  <c r="M227" i="7"/>
  <c r="M215" i="7"/>
  <c r="N81" i="7"/>
  <c r="N60" i="7"/>
  <c r="J189" i="7"/>
  <c r="M133" i="7"/>
  <c r="M14" i="7"/>
  <c r="M29" i="7"/>
  <c r="N232" i="7"/>
  <c r="O164" i="7"/>
  <c r="N195" i="7"/>
  <c r="N128" i="7"/>
  <c r="N55" i="7"/>
  <c r="N123" i="7"/>
  <c r="O169" i="7"/>
  <c r="N285" i="7"/>
  <c r="N50" i="7"/>
  <c r="N227" i="7"/>
  <c r="N45" i="7"/>
  <c r="N237" i="7"/>
  <c r="N169" i="7"/>
  <c r="N290" i="7"/>
  <c r="N118" i="7"/>
  <c r="N24" i="7"/>
  <c r="N19" i="7"/>
  <c r="O9" i="7"/>
  <c r="N200" i="7"/>
  <c r="Q13" i="7"/>
  <c r="N86" i="7"/>
  <c r="N9" i="7"/>
  <c r="N164" i="7"/>
  <c r="O285" i="7"/>
  <c r="J117" i="7"/>
  <c r="J44" i="7"/>
  <c r="J80" i="7"/>
  <c r="J8" i="7"/>
  <c r="R13" i="7" l="1"/>
  <c r="S13" i="7" s="1"/>
  <c r="T13" i="7" s="1"/>
  <c r="R12" i="7"/>
  <c r="S12" i="7" s="1"/>
  <c r="T12" i="7" s="1"/>
  <c r="J225" i="7"/>
  <c r="V346" i="13"/>
  <c r="W346" i="13" s="1"/>
  <c r="W342" i="13"/>
  <c r="U36" i="10"/>
  <c r="V36" i="10" s="1"/>
  <c r="U66" i="10"/>
  <c r="V66" i="10" s="1"/>
  <c r="U43" i="10"/>
  <c r="V43" i="10" s="1"/>
  <c r="U9" i="10"/>
  <c r="V9" i="10" s="1"/>
  <c r="U39" i="10"/>
  <c r="V39" i="10" s="1"/>
  <c r="U12" i="10"/>
  <c r="V12" i="10" s="1"/>
  <c r="U65" i="10"/>
  <c r="V65" i="10" s="1"/>
  <c r="U28" i="10"/>
  <c r="V28" i="10" s="1"/>
  <c r="U45" i="10"/>
  <c r="V45" i="10" s="1"/>
  <c r="U29" i="10"/>
  <c r="V29" i="10" s="1"/>
  <c r="U34" i="10"/>
  <c r="V34" i="10" s="1"/>
  <c r="U18" i="10"/>
  <c r="V18" i="10" s="1"/>
  <c r="U19" i="10"/>
  <c r="V19" i="10" s="1"/>
  <c r="J69" i="10"/>
  <c r="W28" i="17"/>
  <c r="X28" i="17" s="1"/>
  <c r="K28" i="17"/>
  <c r="L28" i="17" s="1"/>
  <c r="K30" i="17"/>
  <c r="L30" i="17" s="1"/>
  <c r="W30" i="17"/>
  <c r="X30" i="17" s="1"/>
  <c r="K22" i="20"/>
  <c r="L22" i="20" s="1"/>
  <c r="W22" i="20"/>
  <c r="X22" i="20" s="1"/>
  <c r="F24" i="20"/>
  <c r="K25" i="20"/>
  <c r="W25" i="20"/>
  <c r="K26" i="17"/>
  <c r="L26" i="17" s="1"/>
  <c r="W26" i="17"/>
  <c r="X26" i="17" s="1"/>
  <c r="K19" i="20"/>
  <c r="L19" i="20" s="1"/>
  <c r="W19" i="20"/>
  <c r="X19" i="20" s="1"/>
  <c r="K53" i="20"/>
  <c r="L53" i="20" s="1"/>
  <c r="W53" i="20"/>
  <c r="X53" i="20" s="1"/>
  <c r="U11" i="10"/>
  <c r="V11" i="10" s="1"/>
  <c r="K9" i="20"/>
  <c r="L9" i="20" s="1"/>
  <c r="W9" i="20"/>
  <c r="X9" i="20" s="1"/>
  <c r="K9" i="17"/>
  <c r="L9" i="17" s="1"/>
  <c r="W9" i="17"/>
  <c r="X9" i="17" s="1"/>
  <c r="U26" i="10"/>
  <c r="V26" i="10" s="1"/>
  <c r="U30" i="10"/>
  <c r="V30" i="10" s="1"/>
  <c r="K43" i="17"/>
  <c r="L43" i="17" s="1"/>
  <c r="W43" i="17"/>
  <c r="X43" i="17" s="1"/>
  <c r="F41" i="17"/>
  <c r="K42" i="17"/>
  <c r="W42" i="17"/>
  <c r="K10" i="17"/>
  <c r="L10" i="17" s="1"/>
  <c r="W10" i="17"/>
  <c r="X10" i="17" s="1"/>
  <c r="K26" i="20"/>
  <c r="L26" i="20" s="1"/>
  <c r="W26" i="20"/>
  <c r="X26" i="20" s="1"/>
  <c r="K19" i="17"/>
  <c r="L19" i="17" s="1"/>
  <c r="W19" i="17"/>
  <c r="X19" i="17" s="1"/>
  <c r="K27" i="20"/>
  <c r="L27" i="20" s="1"/>
  <c r="W27" i="20"/>
  <c r="X27" i="20" s="1"/>
  <c r="U37" i="10"/>
  <c r="V37" i="10" s="1"/>
  <c r="K29" i="20"/>
  <c r="L29" i="20" s="1"/>
  <c r="W29" i="20"/>
  <c r="X29" i="20" s="1"/>
  <c r="W11" i="17"/>
  <c r="X11" i="17" s="1"/>
  <c r="K11" i="17"/>
  <c r="L11" i="17" s="1"/>
  <c r="W43" i="20"/>
  <c r="X43" i="20" s="1"/>
  <c r="K43" i="20"/>
  <c r="L43" i="20" s="1"/>
  <c r="F41" i="20"/>
  <c r="K42" i="20"/>
  <c r="W42" i="20"/>
  <c r="K10" i="20"/>
  <c r="L10" i="20" s="1"/>
  <c r="W10" i="20"/>
  <c r="X10" i="20" s="1"/>
  <c r="W74" i="20"/>
  <c r="X74" i="20" s="1"/>
  <c r="X75" i="20"/>
  <c r="W74" i="17"/>
  <c r="X74" i="17" s="1"/>
  <c r="X75" i="17"/>
  <c r="K27" i="17"/>
  <c r="L27" i="17" s="1"/>
  <c r="W27" i="17"/>
  <c r="X27" i="17" s="1"/>
  <c r="K22" i="17"/>
  <c r="L22" i="17" s="1"/>
  <c r="W22" i="17"/>
  <c r="X22" i="17" s="1"/>
  <c r="K35" i="20"/>
  <c r="L35" i="20" s="1"/>
  <c r="W35" i="20"/>
  <c r="X35" i="20" s="1"/>
  <c r="U44" i="10"/>
  <c r="V44" i="10" s="1"/>
  <c r="U53" i="10"/>
  <c r="V53" i="10" s="1"/>
  <c r="W29" i="17"/>
  <c r="X29" i="17" s="1"/>
  <c r="K29" i="17"/>
  <c r="L29" i="17" s="1"/>
  <c r="K11" i="20"/>
  <c r="L11" i="20" s="1"/>
  <c r="W11" i="20"/>
  <c r="X11" i="20" s="1"/>
  <c r="K66" i="17"/>
  <c r="L66" i="17" s="1"/>
  <c r="W66" i="17"/>
  <c r="X66" i="17" s="1"/>
  <c r="K13" i="17"/>
  <c r="L13" i="17" s="1"/>
  <c r="W13" i="17"/>
  <c r="X13" i="17" s="1"/>
  <c r="L75" i="20"/>
  <c r="K74" i="20"/>
  <c r="L74" i="20" s="1"/>
  <c r="L75" i="17"/>
  <c r="K74" i="17"/>
  <c r="L74" i="17" s="1"/>
  <c r="K46" i="20"/>
  <c r="L46" i="20" s="1"/>
  <c r="W46" i="20"/>
  <c r="X46" i="20" s="1"/>
  <c r="K47" i="20"/>
  <c r="L47" i="20" s="1"/>
  <c r="W47" i="20"/>
  <c r="X47" i="20" s="1"/>
  <c r="K45" i="20"/>
  <c r="L45" i="20" s="1"/>
  <c r="W45" i="20"/>
  <c r="X45" i="20" s="1"/>
  <c r="U20" i="10"/>
  <c r="V20" i="10" s="1"/>
  <c r="U25" i="10"/>
  <c r="V25" i="10" s="1"/>
  <c r="K18" i="20"/>
  <c r="L18" i="20" s="1"/>
  <c r="W18" i="20"/>
  <c r="X18" i="20" s="1"/>
  <c r="K52" i="17"/>
  <c r="L52" i="17" s="1"/>
  <c r="W52" i="17"/>
  <c r="X52" i="17" s="1"/>
  <c r="K66" i="20"/>
  <c r="L66" i="20" s="1"/>
  <c r="W66" i="20"/>
  <c r="X66" i="20" s="1"/>
  <c r="K13" i="20"/>
  <c r="L13" i="20" s="1"/>
  <c r="W13" i="20"/>
  <c r="X13" i="20" s="1"/>
  <c r="K65" i="17"/>
  <c r="L65" i="17" s="1"/>
  <c r="W65" i="17"/>
  <c r="X65" i="17" s="1"/>
  <c r="K45" i="17"/>
  <c r="L45" i="17" s="1"/>
  <c r="W45" i="17"/>
  <c r="X45" i="17" s="1"/>
  <c r="K30" i="20"/>
  <c r="L30" i="20" s="1"/>
  <c r="W30" i="20"/>
  <c r="X30" i="20" s="1"/>
  <c r="U10" i="10"/>
  <c r="V10" i="10" s="1"/>
  <c r="K18" i="17"/>
  <c r="L18" i="17" s="1"/>
  <c r="W18" i="17"/>
  <c r="X18" i="17" s="1"/>
  <c r="K52" i="20"/>
  <c r="L52" i="20" s="1"/>
  <c r="W52" i="20"/>
  <c r="X52" i="20" s="1"/>
  <c r="K12" i="17"/>
  <c r="L12" i="17" s="1"/>
  <c r="W12" i="17"/>
  <c r="X12" i="17" s="1"/>
  <c r="K65" i="20"/>
  <c r="L65" i="20" s="1"/>
  <c r="W65" i="20"/>
  <c r="X65" i="20" s="1"/>
  <c r="W54" i="20"/>
  <c r="X54" i="20" s="1"/>
  <c r="X55" i="20"/>
  <c r="X55" i="17"/>
  <c r="W54" i="17"/>
  <c r="X54" i="17" s="1"/>
  <c r="K37" i="20"/>
  <c r="L37" i="20" s="1"/>
  <c r="W37" i="20"/>
  <c r="X37" i="20" s="1"/>
  <c r="K35" i="17"/>
  <c r="L35" i="17" s="1"/>
  <c r="W35" i="17"/>
  <c r="X35" i="17" s="1"/>
  <c r="F24" i="17"/>
  <c r="K25" i="17"/>
  <c r="W25" i="17"/>
  <c r="F33" i="17"/>
  <c r="K34" i="17"/>
  <c r="W34" i="17"/>
  <c r="K12" i="20"/>
  <c r="L12" i="20" s="1"/>
  <c r="W12" i="20"/>
  <c r="X12" i="20" s="1"/>
  <c r="K39" i="20"/>
  <c r="L39" i="20" s="1"/>
  <c r="W39" i="20"/>
  <c r="X39" i="20" s="1"/>
  <c r="K21" i="17"/>
  <c r="L21" i="17" s="1"/>
  <c r="W21" i="17"/>
  <c r="X21" i="17" s="1"/>
  <c r="K54" i="20"/>
  <c r="L54" i="20" s="1"/>
  <c r="L55" i="20"/>
  <c r="L55" i="17"/>
  <c r="K54" i="17"/>
  <c r="L54" i="17" s="1"/>
  <c r="K44" i="17"/>
  <c r="L44" i="17" s="1"/>
  <c r="W44" i="17"/>
  <c r="X44" i="17" s="1"/>
  <c r="F16" i="20"/>
  <c r="K17" i="20"/>
  <c r="W17" i="20"/>
  <c r="F50" i="17"/>
  <c r="F49" i="17" s="1"/>
  <c r="K51" i="17"/>
  <c r="W51" i="17"/>
  <c r="K39" i="17"/>
  <c r="L39" i="17" s="1"/>
  <c r="W39" i="17"/>
  <c r="X39" i="17" s="1"/>
  <c r="K21" i="20"/>
  <c r="L21" i="20" s="1"/>
  <c r="W21" i="20"/>
  <c r="X21" i="20" s="1"/>
  <c r="F50" i="10"/>
  <c r="F49" i="10" s="1"/>
  <c r="K36" i="17"/>
  <c r="L36" i="17" s="1"/>
  <c r="W36" i="17"/>
  <c r="X36" i="17" s="1"/>
  <c r="K20" i="17"/>
  <c r="L20" i="17" s="1"/>
  <c r="W20" i="17"/>
  <c r="X20" i="17" s="1"/>
  <c r="K44" i="20"/>
  <c r="L44" i="20" s="1"/>
  <c r="W44" i="20"/>
  <c r="X44" i="20" s="1"/>
  <c r="F16" i="17"/>
  <c r="K17" i="17"/>
  <c r="W17" i="17"/>
  <c r="F50" i="20"/>
  <c r="F49" i="20" s="1"/>
  <c r="K51" i="20"/>
  <c r="W51" i="20"/>
  <c r="K38" i="20"/>
  <c r="L38" i="20" s="1"/>
  <c r="W38" i="20"/>
  <c r="X38" i="20" s="1"/>
  <c r="F33" i="20"/>
  <c r="K34" i="20"/>
  <c r="W34" i="20"/>
  <c r="K20" i="20"/>
  <c r="L20" i="20" s="1"/>
  <c r="W20" i="20"/>
  <c r="X20" i="20" s="1"/>
  <c r="U51" i="10"/>
  <c r="V51" i="10" s="1"/>
  <c r="K36" i="20"/>
  <c r="L36" i="20" s="1"/>
  <c r="W36" i="20"/>
  <c r="X36" i="20" s="1"/>
  <c r="K46" i="17"/>
  <c r="L46" i="17" s="1"/>
  <c r="W46" i="17"/>
  <c r="X46" i="17" s="1"/>
  <c r="K37" i="17"/>
  <c r="L37" i="17" s="1"/>
  <c r="W37" i="17"/>
  <c r="X37" i="17" s="1"/>
  <c r="K47" i="17"/>
  <c r="L47" i="17" s="1"/>
  <c r="W47" i="17"/>
  <c r="X47" i="17" s="1"/>
  <c r="K53" i="17"/>
  <c r="L53" i="17" s="1"/>
  <c r="W53" i="17"/>
  <c r="X53" i="17" s="1"/>
  <c r="K28" i="20"/>
  <c r="L28" i="20" s="1"/>
  <c r="W28" i="20"/>
  <c r="X28" i="20" s="1"/>
  <c r="K38" i="17"/>
  <c r="L38" i="17" s="1"/>
  <c r="W38" i="17"/>
  <c r="X38" i="17" s="1"/>
  <c r="X70" i="17"/>
  <c r="W69" i="17"/>
  <c r="X69" i="17" s="1"/>
  <c r="L70" i="17"/>
  <c r="K69" i="17"/>
  <c r="L69" i="17" s="1"/>
  <c r="F64" i="20"/>
  <c r="F63" i="20" s="1"/>
  <c r="L70" i="20"/>
  <c r="K69" i="20"/>
  <c r="L69" i="20" s="1"/>
  <c r="X70" i="20"/>
  <c r="W69" i="20"/>
  <c r="X69" i="20" s="1"/>
  <c r="W67" i="20"/>
  <c r="K67" i="20"/>
  <c r="K67" i="17"/>
  <c r="W67" i="17"/>
  <c r="U74" i="10"/>
  <c r="V74" i="10" s="1"/>
  <c r="U54" i="10"/>
  <c r="V54" i="10" s="1"/>
  <c r="U21" i="10"/>
  <c r="V21" i="10" s="1"/>
  <c r="U52" i="10"/>
  <c r="V52" i="10" s="1"/>
  <c r="U13" i="10"/>
  <c r="V13" i="10" s="1"/>
  <c r="U67" i="10"/>
  <c r="V67" i="10" s="1"/>
  <c r="U14" i="10"/>
  <c r="V14" i="10" s="1"/>
  <c r="F8" i="10"/>
  <c r="K14" i="20"/>
  <c r="F8" i="20"/>
  <c r="W14" i="20"/>
  <c r="K14" i="17"/>
  <c r="F8" i="17"/>
  <c r="W14" i="17"/>
  <c r="W9" i="16"/>
  <c r="K9" i="16"/>
  <c r="F8" i="16"/>
  <c r="F33" i="10"/>
  <c r="F24" i="10"/>
  <c r="U35" i="10"/>
  <c r="V35" i="10" s="1"/>
  <c r="K21" i="16"/>
  <c r="L21" i="16" s="1"/>
  <c r="W21" i="16"/>
  <c r="X21" i="16" s="1"/>
  <c r="W66" i="16"/>
  <c r="X66" i="16" s="1"/>
  <c r="K66" i="16"/>
  <c r="L66" i="16" s="1"/>
  <c r="W19" i="16"/>
  <c r="X19" i="16" s="1"/>
  <c r="K19" i="16"/>
  <c r="L19" i="16" s="1"/>
  <c r="K26" i="16"/>
  <c r="L26" i="16" s="1"/>
  <c r="W26" i="16"/>
  <c r="X26" i="16" s="1"/>
  <c r="K36" i="16"/>
  <c r="L36" i="16" s="1"/>
  <c r="W36" i="16"/>
  <c r="X36" i="16" s="1"/>
  <c r="K35" i="16"/>
  <c r="L35" i="16" s="1"/>
  <c r="W35" i="16"/>
  <c r="X35" i="16" s="1"/>
  <c r="K65" i="16"/>
  <c r="W65" i="16"/>
  <c r="U69" i="10"/>
  <c r="V69" i="10" s="1"/>
  <c r="K30" i="16"/>
  <c r="L30" i="16" s="1"/>
  <c r="W30" i="16"/>
  <c r="X30" i="16" s="1"/>
  <c r="K25" i="16"/>
  <c r="W25" i="16"/>
  <c r="F24" i="16"/>
  <c r="L70" i="16"/>
  <c r="K69" i="16"/>
  <c r="L69" i="16" s="1"/>
  <c r="F41" i="10"/>
  <c r="U22" i="10"/>
  <c r="V22" i="10" s="1"/>
  <c r="U46" i="10"/>
  <c r="V46" i="10" s="1"/>
  <c r="U42" i="10"/>
  <c r="V42" i="10" s="1"/>
  <c r="W52" i="16"/>
  <c r="X52" i="16" s="1"/>
  <c r="K52" i="16"/>
  <c r="L52" i="16" s="1"/>
  <c r="K34" i="16"/>
  <c r="F33" i="16"/>
  <c r="W34" i="16"/>
  <c r="W29" i="16"/>
  <c r="X29" i="16" s="1"/>
  <c r="K29" i="16"/>
  <c r="L29" i="16" s="1"/>
  <c r="W74" i="16"/>
  <c r="X74" i="16" s="1"/>
  <c r="U38" i="10"/>
  <c r="V38" i="10" s="1"/>
  <c r="W42" i="16"/>
  <c r="F41" i="16"/>
  <c r="K42" i="16"/>
  <c r="K10" i="16"/>
  <c r="L10" i="16" s="1"/>
  <c r="W10" i="16"/>
  <c r="X10" i="16" s="1"/>
  <c r="K45" i="16"/>
  <c r="L45" i="16" s="1"/>
  <c r="W45" i="16"/>
  <c r="X45" i="16" s="1"/>
  <c r="K47" i="16"/>
  <c r="L47" i="16" s="1"/>
  <c r="W47" i="16"/>
  <c r="X47" i="16" s="1"/>
  <c r="F50" i="16"/>
  <c r="F49" i="16" s="1"/>
  <c r="W51" i="16"/>
  <c r="K51" i="16"/>
  <c r="U17" i="10"/>
  <c r="V17" i="10" s="1"/>
  <c r="J54" i="10"/>
  <c r="K13" i="16"/>
  <c r="L13" i="16" s="1"/>
  <c r="W13" i="16"/>
  <c r="X13" i="16" s="1"/>
  <c r="K38" i="16"/>
  <c r="L38" i="16" s="1"/>
  <c r="W38" i="16"/>
  <c r="X38" i="16" s="1"/>
  <c r="K39" i="16"/>
  <c r="L39" i="16" s="1"/>
  <c r="W39" i="16"/>
  <c r="X39" i="16" s="1"/>
  <c r="K20" i="16"/>
  <c r="L20" i="16" s="1"/>
  <c r="W20" i="16"/>
  <c r="X20" i="16" s="1"/>
  <c r="F64" i="16"/>
  <c r="F63" i="16" s="1"/>
  <c r="K14" i="16"/>
  <c r="L14" i="16" s="1"/>
  <c r="W14" i="16"/>
  <c r="X14" i="16" s="1"/>
  <c r="X55" i="16"/>
  <c r="W54" i="16"/>
  <c r="X54" i="16" s="1"/>
  <c r="K11" i="16"/>
  <c r="L11" i="16" s="1"/>
  <c r="W11" i="16"/>
  <c r="X11" i="16" s="1"/>
  <c r="U47" i="10"/>
  <c r="V47" i="10" s="1"/>
  <c r="K12" i="16"/>
  <c r="L12" i="16" s="1"/>
  <c r="W12" i="16"/>
  <c r="X12" i="16" s="1"/>
  <c r="K67" i="16"/>
  <c r="L67" i="16" s="1"/>
  <c r="W67" i="16"/>
  <c r="X67" i="16" s="1"/>
  <c r="K18" i="16"/>
  <c r="L18" i="16" s="1"/>
  <c r="W18" i="16"/>
  <c r="X18" i="16" s="1"/>
  <c r="K43" i="16"/>
  <c r="L43" i="16" s="1"/>
  <c r="W43" i="16"/>
  <c r="X43" i="16" s="1"/>
  <c r="U27" i="10"/>
  <c r="V27" i="10" s="1"/>
  <c r="W44" i="16"/>
  <c r="X44" i="16" s="1"/>
  <c r="K44" i="16"/>
  <c r="L44" i="16" s="1"/>
  <c r="W28" i="16"/>
  <c r="X28" i="16" s="1"/>
  <c r="K28" i="16"/>
  <c r="L28" i="16" s="1"/>
  <c r="L55" i="16"/>
  <c r="K54" i="16"/>
  <c r="L54" i="16" s="1"/>
  <c r="W37" i="16"/>
  <c r="X37" i="16" s="1"/>
  <c r="K37" i="16"/>
  <c r="L37" i="16" s="1"/>
  <c r="W69" i="16"/>
  <c r="X69" i="16" s="1"/>
  <c r="X70" i="16"/>
  <c r="K53" i="16"/>
  <c r="L53" i="16" s="1"/>
  <c r="W53" i="16"/>
  <c r="X53" i="16" s="1"/>
  <c r="F16" i="10"/>
  <c r="K27" i="16"/>
  <c r="L27" i="16" s="1"/>
  <c r="W27" i="16"/>
  <c r="X27" i="16" s="1"/>
  <c r="K17" i="16"/>
  <c r="F16" i="16"/>
  <c r="W17" i="16"/>
  <c r="K46" i="16"/>
  <c r="L46" i="16" s="1"/>
  <c r="W46" i="16"/>
  <c r="X46" i="16" s="1"/>
  <c r="W22" i="16"/>
  <c r="X22" i="16" s="1"/>
  <c r="K22" i="16"/>
  <c r="L22" i="16" s="1"/>
  <c r="K74" i="16"/>
  <c r="L74" i="16" s="1"/>
  <c r="I74" i="10"/>
  <c r="J74" i="10" s="1"/>
  <c r="J284" i="7"/>
  <c r="J9" i="10"/>
  <c r="I8" i="10"/>
  <c r="J25" i="10"/>
  <c r="I24" i="10"/>
  <c r="I41" i="10"/>
  <c r="J42" i="10"/>
  <c r="J65" i="10"/>
  <c r="J34" i="10"/>
  <c r="I33" i="10"/>
  <c r="J51" i="10"/>
  <c r="I50" i="10"/>
  <c r="I16" i="10"/>
  <c r="J17" i="10"/>
  <c r="H16" i="10"/>
  <c r="H8" i="10"/>
  <c r="H50" i="10"/>
  <c r="H49" i="10" s="1"/>
  <c r="H41" i="10"/>
  <c r="H33" i="10"/>
  <c r="H24" i="10"/>
  <c r="H64" i="10"/>
  <c r="H63" i="10" s="1"/>
  <c r="O143" i="7"/>
  <c r="P205" i="7"/>
  <c r="O70" i="7"/>
  <c r="N205" i="7"/>
  <c r="N189" i="7" s="1"/>
  <c r="P210" i="7"/>
  <c r="M284" i="7"/>
  <c r="M283" i="7" s="1"/>
  <c r="P179" i="7"/>
  <c r="O179" i="7"/>
  <c r="Q174" i="7"/>
  <c r="O65" i="7"/>
  <c r="O174" i="7"/>
  <c r="Q34" i="7"/>
  <c r="N14" i="7"/>
  <c r="N8" i="7" s="1"/>
  <c r="S174" i="7"/>
  <c r="O34" i="7"/>
  <c r="Q70" i="7"/>
  <c r="Q106" i="7"/>
  <c r="M226" i="7"/>
  <c r="M225" i="7" s="1"/>
  <c r="P174" i="7"/>
  <c r="S138" i="7"/>
  <c r="M44" i="7"/>
  <c r="O106" i="7"/>
  <c r="M80" i="7"/>
  <c r="N295" i="7"/>
  <c r="N284" i="7" s="1"/>
  <c r="N283" i="7" s="1"/>
  <c r="M117" i="7"/>
  <c r="N96" i="7"/>
  <c r="N80" i="7" s="1"/>
  <c r="O227" i="7"/>
  <c r="Q138" i="7"/>
  <c r="R210" i="7"/>
  <c r="O210" i="7"/>
  <c r="P70" i="7"/>
  <c r="M189" i="7"/>
  <c r="O138" i="7"/>
  <c r="O159" i="7"/>
  <c r="P138" i="7"/>
  <c r="N153" i="7"/>
  <c r="M153" i="7"/>
  <c r="J116" i="7"/>
  <c r="P143" i="7"/>
  <c r="O81" i="7"/>
  <c r="P106" i="7"/>
  <c r="P65" i="7"/>
  <c r="J7" i="7"/>
  <c r="P29" i="7"/>
  <c r="P159" i="7"/>
  <c r="Q159" i="7"/>
  <c r="P101" i="7"/>
  <c r="P215" i="7"/>
  <c r="Q215" i="7"/>
  <c r="N44" i="7"/>
  <c r="O215" i="7"/>
  <c r="O154" i="7"/>
  <c r="Q210" i="7"/>
  <c r="P14" i="7"/>
  <c r="P195" i="7"/>
  <c r="O29" i="7"/>
  <c r="O133" i="7"/>
  <c r="M8" i="7"/>
  <c r="O91" i="7"/>
  <c r="N117" i="7"/>
  <c r="Q9" i="7"/>
  <c r="O195" i="7"/>
  <c r="R101" i="7"/>
  <c r="O101" i="7"/>
  <c r="N226" i="7"/>
  <c r="N225" i="7" s="1"/>
  <c r="P164" i="7"/>
  <c r="O19" i="7"/>
  <c r="Q164" i="7"/>
  <c r="O123" i="7"/>
  <c r="O118" i="7"/>
  <c r="P24" i="7"/>
  <c r="P19" i="7"/>
  <c r="O96" i="7"/>
  <c r="O290" i="7"/>
  <c r="O86" i="7"/>
  <c r="O50" i="7"/>
  <c r="P285" i="7"/>
  <c r="P154" i="7"/>
  <c r="O24" i="7"/>
  <c r="O128" i="7"/>
  <c r="O232" i="7"/>
  <c r="O237" i="7"/>
  <c r="O14" i="7"/>
  <c r="P232" i="7"/>
  <c r="O45" i="7"/>
  <c r="O55" i="7"/>
  <c r="O200" i="7"/>
  <c r="P9" i="7"/>
  <c r="O295" i="7"/>
  <c r="W13" i="7" l="1"/>
  <c r="W12" i="7"/>
  <c r="J6" i="7"/>
  <c r="J283" i="7"/>
  <c r="V350" i="13"/>
  <c r="F32" i="10"/>
  <c r="F32" i="20"/>
  <c r="F7" i="20"/>
  <c r="F32" i="17"/>
  <c r="L17" i="20"/>
  <c r="K16" i="20"/>
  <c r="L16" i="20" s="1"/>
  <c r="F7" i="17"/>
  <c r="X42" i="20"/>
  <c r="W41" i="20"/>
  <c r="X41" i="20" s="1"/>
  <c r="X25" i="20"/>
  <c r="W24" i="20"/>
  <c r="X24" i="20" s="1"/>
  <c r="L34" i="20"/>
  <c r="K33" i="20"/>
  <c r="F7" i="10"/>
  <c r="X34" i="17"/>
  <c r="W33" i="17"/>
  <c r="L42" i="20"/>
  <c r="K41" i="20"/>
  <c r="L41" i="20" s="1"/>
  <c r="L25" i="20"/>
  <c r="K24" i="20"/>
  <c r="L24" i="20" s="1"/>
  <c r="X17" i="20"/>
  <c r="W16" i="20"/>
  <c r="X16" i="20" s="1"/>
  <c r="X51" i="20"/>
  <c r="W50" i="20"/>
  <c r="L34" i="17"/>
  <c r="K33" i="17"/>
  <c r="X34" i="20"/>
  <c r="W33" i="20"/>
  <c r="L51" i="20"/>
  <c r="K50" i="20"/>
  <c r="X25" i="17"/>
  <c r="W24" i="17"/>
  <c r="X24" i="17" s="1"/>
  <c r="X17" i="17"/>
  <c r="W16" i="17"/>
  <c r="X16" i="17" s="1"/>
  <c r="L25" i="17"/>
  <c r="K24" i="17"/>
  <c r="L24" i="17" s="1"/>
  <c r="J41" i="10"/>
  <c r="X51" i="17"/>
  <c r="W50" i="17"/>
  <c r="L42" i="17"/>
  <c r="K41" i="17"/>
  <c r="L41" i="17" s="1"/>
  <c r="L17" i="17"/>
  <c r="K16" i="17"/>
  <c r="L16" i="17" s="1"/>
  <c r="X42" i="17"/>
  <c r="W41" i="17"/>
  <c r="X41" i="17" s="1"/>
  <c r="J24" i="10"/>
  <c r="L51" i="17"/>
  <c r="K50" i="17"/>
  <c r="K68" i="17"/>
  <c r="L68" i="17" s="1"/>
  <c r="W68" i="17"/>
  <c r="X68" i="17" s="1"/>
  <c r="W68" i="20"/>
  <c r="X68" i="20" s="1"/>
  <c r="K68" i="20"/>
  <c r="L68" i="20" s="1"/>
  <c r="F64" i="17"/>
  <c r="F63" i="17" s="1"/>
  <c r="X67" i="17"/>
  <c r="L67" i="17"/>
  <c r="L67" i="20"/>
  <c r="X67" i="20"/>
  <c r="U50" i="10"/>
  <c r="V50" i="10" s="1"/>
  <c r="U24" i="10"/>
  <c r="V24" i="10" s="1"/>
  <c r="U8" i="10"/>
  <c r="V8" i="10" s="1"/>
  <c r="U41" i="10"/>
  <c r="V41" i="10" s="1"/>
  <c r="U33" i="10"/>
  <c r="V33" i="10" s="1"/>
  <c r="X14" i="17"/>
  <c r="W8" i="17"/>
  <c r="L14" i="17"/>
  <c r="K8" i="17"/>
  <c r="X14" i="20"/>
  <c r="W8" i="20"/>
  <c r="L14" i="20"/>
  <c r="K8" i="20"/>
  <c r="J16" i="10"/>
  <c r="L42" i="16"/>
  <c r="K41" i="16"/>
  <c r="L41" i="16" s="1"/>
  <c r="X65" i="16"/>
  <c r="L65" i="16"/>
  <c r="W41" i="16"/>
  <c r="X41" i="16" s="1"/>
  <c r="X42" i="16"/>
  <c r="L34" i="16"/>
  <c r="K33" i="16"/>
  <c r="X17" i="16"/>
  <c r="W16" i="16"/>
  <c r="X16" i="16" s="1"/>
  <c r="K68" i="16"/>
  <c r="L68" i="16" s="1"/>
  <c r="W68" i="16"/>
  <c r="X68" i="16" s="1"/>
  <c r="L51" i="16"/>
  <c r="K50" i="16"/>
  <c r="I68" i="10"/>
  <c r="I64" i="10" s="1"/>
  <c r="I63" i="10" s="1"/>
  <c r="X51" i="16"/>
  <c r="W50" i="16"/>
  <c r="L17" i="16"/>
  <c r="K16" i="16"/>
  <c r="L16" i="16" s="1"/>
  <c r="U16" i="10"/>
  <c r="V16" i="10" s="1"/>
  <c r="F7" i="16"/>
  <c r="F64" i="10"/>
  <c r="F63" i="10" s="1"/>
  <c r="U68" i="10"/>
  <c r="V68" i="10" s="1"/>
  <c r="X34" i="16"/>
  <c r="W33" i="16"/>
  <c r="W24" i="16"/>
  <c r="X24" i="16" s="1"/>
  <c r="X25" i="16"/>
  <c r="L9" i="16"/>
  <c r="K8" i="16"/>
  <c r="F32" i="16"/>
  <c r="L25" i="16"/>
  <c r="K24" i="16"/>
  <c r="L24" i="16" s="1"/>
  <c r="X9" i="16"/>
  <c r="W8" i="16"/>
  <c r="R106" i="7"/>
  <c r="R143" i="7"/>
  <c r="I32" i="10"/>
  <c r="J33" i="10"/>
  <c r="I49" i="10"/>
  <c r="J49" i="10" s="1"/>
  <c r="J50" i="10"/>
  <c r="I7" i="10"/>
  <c r="J8" i="10"/>
  <c r="H32" i="10"/>
  <c r="H7" i="10"/>
  <c r="Q205" i="7"/>
  <c r="T70" i="7"/>
  <c r="S101" i="7"/>
  <c r="R138" i="7"/>
  <c r="S70" i="7"/>
  <c r="O153" i="7"/>
  <c r="R179" i="7"/>
  <c r="T138" i="7"/>
  <c r="T159" i="7"/>
  <c r="M116" i="7"/>
  <c r="R70" i="7"/>
  <c r="W70" i="7" s="1"/>
  <c r="S34" i="7"/>
  <c r="R65" i="7"/>
  <c r="T34" i="7"/>
  <c r="S210" i="7"/>
  <c r="R174" i="7"/>
  <c r="Q19" i="7"/>
  <c r="P81" i="7"/>
  <c r="R285" i="7"/>
  <c r="M7" i="7"/>
  <c r="N7" i="7"/>
  <c r="T210" i="7"/>
  <c r="Q143" i="7"/>
  <c r="T174" i="7"/>
  <c r="P91" i="7"/>
  <c r="S106" i="7"/>
  <c r="T106" i="7"/>
  <c r="O226" i="7"/>
  <c r="O225" i="7" s="1"/>
  <c r="O284" i="7"/>
  <c r="O283" i="7" s="1"/>
  <c r="R215" i="7"/>
  <c r="N116" i="7"/>
  <c r="R34" i="7"/>
  <c r="O117" i="7"/>
  <c r="O190" i="7"/>
  <c r="O189" i="7" s="1"/>
  <c r="T179" i="7"/>
  <c r="Q14" i="7"/>
  <c r="Q227" i="7"/>
  <c r="S179" i="7"/>
  <c r="Q65" i="7"/>
  <c r="P227" i="7"/>
  <c r="O8" i="7"/>
  <c r="P55" i="7"/>
  <c r="Q29" i="7"/>
  <c r="S29" i="7"/>
  <c r="T215" i="7"/>
  <c r="S215" i="7"/>
  <c r="Q133" i="7"/>
  <c r="Q179" i="7"/>
  <c r="R29" i="7"/>
  <c r="S65" i="7"/>
  <c r="P133" i="7"/>
  <c r="S143" i="7"/>
  <c r="T143" i="7"/>
  <c r="O60" i="7"/>
  <c r="O44" i="7" s="1"/>
  <c r="T101" i="7"/>
  <c r="Q101" i="7"/>
  <c r="Q86" i="7"/>
  <c r="P123" i="7"/>
  <c r="Q128" i="7"/>
  <c r="Q96" i="7"/>
  <c r="Q232" i="7"/>
  <c r="Q169" i="7"/>
  <c r="R169" i="7"/>
  <c r="P45" i="7"/>
  <c r="Q154" i="7"/>
  <c r="R154" i="7"/>
  <c r="P50" i="7"/>
  <c r="P118" i="7"/>
  <c r="P290" i="7"/>
  <c r="P169" i="7"/>
  <c r="P153" i="7" s="1"/>
  <c r="P8" i="7"/>
  <c r="P86" i="7"/>
  <c r="P237" i="7"/>
  <c r="R290" i="7"/>
  <c r="P200" i="7"/>
  <c r="O80" i="7"/>
  <c r="R86" i="7"/>
  <c r="P96" i="7"/>
  <c r="Q295" i="7"/>
  <c r="R164" i="7"/>
  <c r="Q24" i="7"/>
  <c r="Q195" i="7"/>
  <c r="P295" i="7"/>
  <c r="P128" i="7"/>
  <c r="W34" i="7" l="1"/>
  <c r="W174" i="7"/>
  <c r="W138" i="7"/>
  <c r="W106" i="7"/>
  <c r="W215" i="7"/>
  <c r="W210" i="7"/>
  <c r="W179" i="7"/>
  <c r="W143" i="7"/>
  <c r="W101" i="7"/>
  <c r="J32" i="10"/>
  <c r="F6" i="10"/>
  <c r="F6" i="20"/>
  <c r="F6" i="16"/>
  <c r="F6" i="17"/>
  <c r="L33" i="17"/>
  <c r="K32" i="17"/>
  <c r="L32" i="17" s="1"/>
  <c r="L50" i="17"/>
  <c r="K49" i="17"/>
  <c r="L49" i="17" s="1"/>
  <c r="L33" i="20"/>
  <c r="K32" i="20"/>
  <c r="L32" i="20" s="1"/>
  <c r="X33" i="17"/>
  <c r="W32" i="17"/>
  <c r="X32" i="17" s="1"/>
  <c r="X50" i="20"/>
  <c r="W49" i="20"/>
  <c r="X49" i="20" s="1"/>
  <c r="X50" i="17"/>
  <c r="W49" i="17"/>
  <c r="X49" i="17" s="1"/>
  <c r="X33" i="20"/>
  <c r="W32" i="20"/>
  <c r="X32" i="20" s="1"/>
  <c r="L50" i="20"/>
  <c r="K49" i="20"/>
  <c r="L49" i="20" s="1"/>
  <c r="K64" i="17"/>
  <c r="L64" i="17" s="1"/>
  <c r="W64" i="17"/>
  <c r="W63" i="17" s="1"/>
  <c r="X63" i="17" s="1"/>
  <c r="K64" i="20"/>
  <c r="L64" i="20" s="1"/>
  <c r="W64" i="20"/>
  <c r="X64" i="20" s="1"/>
  <c r="U49" i="10"/>
  <c r="V49" i="10" s="1"/>
  <c r="U32" i="10"/>
  <c r="V32" i="10" s="1"/>
  <c r="J63" i="10"/>
  <c r="J64" i="10"/>
  <c r="K64" i="16"/>
  <c r="K63" i="16" s="1"/>
  <c r="L63" i="16" s="1"/>
  <c r="L8" i="20"/>
  <c r="K7" i="20"/>
  <c r="X8" i="20"/>
  <c r="W7" i="20"/>
  <c r="K7" i="17"/>
  <c r="L8" i="17"/>
  <c r="X8" i="17"/>
  <c r="W7" i="17"/>
  <c r="L33" i="16"/>
  <c r="K32" i="16"/>
  <c r="L32" i="16" s="1"/>
  <c r="K7" i="16"/>
  <c r="L8" i="16"/>
  <c r="X50" i="16"/>
  <c r="W49" i="16"/>
  <c r="X49" i="16" s="1"/>
  <c r="U7" i="10"/>
  <c r="V7" i="10" s="1"/>
  <c r="J68" i="10"/>
  <c r="U64" i="10"/>
  <c r="V64" i="10" s="1"/>
  <c r="X33" i="16"/>
  <c r="W32" i="16"/>
  <c r="X32" i="16" s="1"/>
  <c r="L50" i="16"/>
  <c r="K49" i="16"/>
  <c r="L49" i="16" s="1"/>
  <c r="W64" i="16"/>
  <c r="W7" i="16"/>
  <c r="X8" i="16"/>
  <c r="T65" i="7"/>
  <c r="W65" i="7" s="1"/>
  <c r="J7" i="10"/>
  <c r="I6" i="10"/>
  <c r="H6" i="10"/>
  <c r="M6" i="7"/>
  <c r="M340" i="7" s="1"/>
  <c r="R91" i="7"/>
  <c r="T29" i="7"/>
  <c r="W29" i="7" s="1"/>
  <c r="S159" i="7"/>
  <c r="R19" i="7"/>
  <c r="R159" i="7"/>
  <c r="T285" i="7"/>
  <c r="Q285" i="7"/>
  <c r="J340" i="7"/>
  <c r="N6" i="7"/>
  <c r="N340" i="7" s="1"/>
  <c r="N339" i="7" s="1"/>
  <c r="N338" i="7" s="1"/>
  <c r="N337" i="7" s="1"/>
  <c r="N341" i="7" s="1"/>
  <c r="P60" i="7"/>
  <c r="P44" i="7" s="1"/>
  <c r="Q50" i="7"/>
  <c r="O116" i="7"/>
  <c r="P226" i="7"/>
  <c r="P225" i="7" s="1"/>
  <c r="R227" i="7"/>
  <c r="Q8" i="7"/>
  <c r="O7" i="7"/>
  <c r="R9" i="7"/>
  <c r="S9" i="7"/>
  <c r="P190" i="7"/>
  <c r="P189" i="7" s="1"/>
  <c r="R295" i="7"/>
  <c r="R284" i="7" s="1"/>
  <c r="R283" i="7" s="1"/>
  <c r="Q153" i="7"/>
  <c r="Q190" i="7"/>
  <c r="S232" i="7"/>
  <c r="Q60" i="7"/>
  <c r="R14" i="7"/>
  <c r="T195" i="7"/>
  <c r="P284" i="7"/>
  <c r="P283" i="7" s="1"/>
  <c r="R195" i="7"/>
  <c r="S45" i="7"/>
  <c r="Q118" i="7"/>
  <c r="R45" i="7"/>
  <c r="S290" i="7"/>
  <c r="T45" i="7"/>
  <c r="S195" i="7"/>
  <c r="T9" i="7"/>
  <c r="S128" i="7"/>
  <c r="Q237" i="7"/>
  <c r="T295" i="7"/>
  <c r="Q123" i="7"/>
  <c r="P80" i="7"/>
  <c r="Q290" i="7"/>
  <c r="S86" i="7"/>
  <c r="S295" i="7"/>
  <c r="S164" i="7"/>
  <c r="T164" i="7"/>
  <c r="R118" i="7"/>
  <c r="S169" i="7"/>
  <c r="Q45" i="7"/>
  <c r="R232" i="7"/>
  <c r="Q55" i="7"/>
  <c r="R55" i="7"/>
  <c r="P117" i="7"/>
  <c r="Q200" i="7"/>
  <c r="T169" i="7"/>
  <c r="R128" i="7"/>
  <c r="H79" i="10" l="1"/>
  <c r="I79" i="16" s="1"/>
  <c r="K2" i="15"/>
  <c r="K3" i="15" s="1"/>
  <c r="W169" i="7"/>
  <c r="W164" i="7"/>
  <c r="W195" i="7"/>
  <c r="R153" i="7"/>
  <c r="W159" i="7"/>
  <c r="Q226" i="7"/>
  <c r="Q225" i="7" s="1"/>
  <c r="W295" i="7"/>
  <c r="W45" i="7"/>
  <c r="J339" i="7"/>
  <c r="M339" i="7"/>
  <c r="M338" i="7" s="1"/>
  <c r="M337" i="7" s="1"/>
  <c r="M341" i="7" s="1"/>
  <c r="K3" i="18"/>
  <c r="X64" i="17"/>
  <c r="K63" i="17"/>
  <c r="L63" i="17" s="1"/>
  <c r="W63" i="20"/>
  <c r="X63" i="20" s="1"/>
  <c r="K63" i="20"/>
  <c r="L63" i="20" s="1"/>
  <c r="L64" i="16"/>
  <c r="U6" i="10"/>
  <c r="V6" i="10" s="1"/>
  <c r="U63" i="10"/>
  <c r="V63" i="10" s="1"/>
  <c r="W6" i="17"/>
  <c r="X7" i="17"/>
  <c r="L7" i="17"/>
  <c r="K6" i="17"/>
  <c r="X7" i="20"/>
  <c r="W6" i="20"/>
  <c r="L7" i="20"/>
  <c r="K6" i="20"/>
  <c r="W6" i="16"/>
  <c r="X7" i="16"/>
  <c r="X64" i="16"/>
  <c r="W63" i="16"/>
  <c r="X63" i="16" s="1"/>
  <c r="K6" i="16"/>
  <c r="L7" i="16"/>
  <c r="R205" i="7"/>
  <c r="J6" i="10"/>
  <c r="M64" i="10"/>
  <c r="M63" i="10" s="1"/>
  <c r="N64" i="10"/>
  <c r="N63" i="10" s="1"/>
  <c r="N50" i="10"/>
  <c r="N49" i="10" s="1"/>
  <c r="M50" i="10"/>
  <c r="M49" i="10" s="1"/>
  <c r="S205" i="7"/>
  <c r="Q91" i="7"/>
  <c r="Q284" i="7"/>
  <c r="T91" i="7"/>
  <c r="S285" i="7"/>
  <c r="S284" i="7" s="1"/>
  <c r="S283" i="7" s="1"/>
  <c r="S19" i="7"/>
  <c r="Q189" i="7"/>
  <c r="O6" i="7"/>
  <c r="O340" i="7" s="1"/>
  <c r="O339" i="7" s="1"/>
  <c r="O338" i="7" s="1"/>
  <c r="O337" i="7" s="1"/>
  <c r="O341" i="7" s="1"/>
  <c r="S227" i="7"/>
  <c r="Q81" i="7"/>
  <c r="P116" i="7"/>
  <c r="T205" i="7"/>
  <c r="S55" i="7"/>
  <c r="T290" i="7"/>
  <c r="T284" i="7" s="1"/>
  <c r="T283" i="7" s="1"/>
  <c r="T128" i="7"/>
  <c r="W128" i="7" s="1"/>
  <c r="P7" i="7"/>
  <c r="S118" i="7"/>
  <c r="R60" i="7"/>
  <c r="T133" i="7"/>
  <c r="R133" i="7"/>
  <c r="R50" i="7"/>
  <c r="T232" i="7"/>
  <c r="W232" i="7" s="1"/>
  <c r="T86" i="7"/>
  <c r="W86" i="7" s="1"/>
  <c r="Q44" i="7"/>
  <c r="R200" i="7"/>
  <c r="R123" i="7"/>
  <c r="S50" i="7"/>
  <c r="T123" i="7"/>
  <c r="R96" i="7"/>
  <c r="S154" i="7"/>
  <c r="T154" i="7"/>
  <c r="T153" i="7" s="1"/>
  <c r="R24" i="7"/>
  <c r="R237" i="7"/>
  <c r="R226" i="7" s="1"/>
  <c r="R225" i="7" s="1"/>
  <c r="S123" i="7"/>
  <c r="Q117" i="7"/>
  <c r="J338" i="7" l="1"/>
  <c r="W123" i="7"/>
  <c r="W290" i="7"/>
  <c r="R8" i="7"/>
  <c r="W285" i="7"/>
  <c r="W205" i="7"/>
  <c r="Q283" i="7"/>
  <c r="W283" i="7" s="1"/>
  <c r="W284" i="7"/>
  <c r="F78" i="10"/>
  <c r="F77" i="10" s="1"/>
  <c r="F80" i="10" s="1"/>
  <c r="F78" i="20"/>
  <c r="F77" i="20" s="1"/>
  <c r="F80" i="20" s="1"/>
  <c r="S153" i="7"/>
  <c r="W153" i="7" s="1"/>
  <c r="W154" i="7"/>
  <c r="F78" i="16"/>
  <c r="F77" i="16" s="1"/>
  <c r="F80" i="16" s="1"/>
  <c r="J337" i="7"/>
  <c r="J341" i="7" s="1"/>
  <c r="S79" i="10"/>
  <c r="H78" i="10"/>
  <c r="H77" i="10" s="1"/>
  <c r="H80" i="10" s="1"/>
  <c r="F13" i="22" s="1"/>
  <c r="L6" i="20"/>
  <c r="X6" i="20"/>
  <c r="L6" i="17"/>
  <c r="F78" i="17"/>
  <c r="F77" i="17" s="1"/>
  <c r="F80" i="17" s="1"/>
  <c r="X6" i="17"/>
  <c r="L6" i="16"/>
  <c r="X6" i="16"/>
  <c r="N7" i="10"/>
  <c r="M7" i="10"/>
  <c r="M32" i="10"/>
  <c r="O64" i="10"/>
  <c r="O63" i="10" s="1"/>
  <c r="S64" i="10"/>
  <c r="S63" i="10" s="1"/>
  <c r="S8" i="10"/>
  <c r="Q80" i="7"/>
  <c r="T19" i="7"/>
  <c r="W19" i="7" s="1"/>
  <c r="Q116" i="7"/>
  <c r="S91" i="7"/>
  <c r="W91" i="7" s="1"/>
  <c r="T227" i="7"/>
  <c r="W227" i="7" s="1"/>
  <c r="T118" i="7"/>
  <c r="T117" i="7" s="1"/>
  <c r="S14" i="7"/>
  <c r="T14" i="7"/>
  <c r="S81" i="7"/>
  <c r="R81" i="7"/>
  <c r="R80" i="7" s="1"/>
  <c r="T50" i="7"/>
  <c r="W50" i="7" s="1"/>
  <c r="S133" i="7"/>
  <c r="S117" i="7" s="1"/>
  <c r="P6" i="7"/>
  <c r="P340" i="7" s="1"/>
  <c r="P339" i="7" s="1"/>
  <c r="P338" i="7" s="1"/>
  <c r="P337" i="7" s="1"/>
  <c r="P341" i="7" s="1"/>
  <c r="R44" i="7"/>
  <c r="R117" i="7"/>
  <c r="R190" i="7"/>
  <c r="T200" i="7"/>
  <c r="S60" i="7"/>
  <c r="S44" i="7" s="1"/>
  <c r="T60" i="7"/>
  <c r="S200" i="7"/>
  <c r="T55" i="7"/>
  <c r="W55" i="7" s="1"/>
  <c r="S24" i="7"/>
  <c r="T24" i="7"/>
  <c r="S237" i="7"/>
  <c r="S226" i="7" s="1"/>
  <c r="S225" i="7" s="1"/>
  <c r="T237" i="7"/>
  <c r="T96" i="7"/>
  <c r="S96" i="7"/>
  <c r="W96" i="7" l="1"/>
  <c r="W200" i="7"/>
  <c r="N32" i="10"/>
  <c r="U79" i="10"/>
  <c r="V79" i="10" s="1"/>
  <c r="W24" i="7"/>
  <c r="I79" i="10"/>
  <c r="J79" i="10" s="1"/>
  <c r="W133" i="7"/>
  <c r="W237" i="7"/>
  <c r="W60" i="7"/>
  <c r="W14" i="7"/>
  <c r="R189" i="7"/>
  <c r="R116" i="7" s="1"/>
  <c r="W117" i="7"/>
  <c r="Q7" i="7"/>
  <c r="Q6" i="7" s="1"/>
  <c r="W118" i="7"/>
  <c r="D19" i="23"/>
  <c r="D52" i="23" s="1"/>
  <c r="Q340" i="7"/>
  <c r="L25" i="22"/>
  <c r="F22" i="22"/>
  <c r="I78" i="16"/>
  <c r="I77" i="16" s="1"/>
  <c r="I80" i="16" s="1"/>
  <c r="J79" i="16"/>
  <c r="I79" i="17" s="1"/>
  <c r="T81" i="7"/>
  <c r="T80" i="7" s="1"/>
  <c r="N6" i="10"/>
  <c r="N78" i="10" s="1"/>
  <c r="N77" i="10" s="1"/>
  <c r="N80" i="10" s="1"/>
  <c r="O50" i="10"/>
  <c r="O49" i="10" s="1"/>
  <c r="O7" i="10"/>
  <c r="M6" i="10"/>
  <c r="M78" i="10" s="1"/>
  <c r="M77" i="10" s="1"/>
  <c r="M80" i="10" s="1"/>
  <c r="S50" i="10"/>
  <c r="S49" i="10" s="1"/>
  <c r="T226" i="7"/>
  <c r="T225" i="7" s="1"/>
  <c r="W225" i="7" s="1"/>
  <c r="T8" i="7"/>
  <c r="S8" i="7"/>
  <c r="S80" i="7"/>
  <c r="R7" i="7"/>
  <c r="T190" i="7"/>
  <c r="T189" i="7" s="1"/>
  <c r="T116" i="7" s="1"/>
  <c r="S190" i="7"/>
  <c r="S189" i="7" s="1"/>
  <c r="S116" i="7" s="1"/>
  <c r="T44" i="7"/>
  <c r="W44" i="7" s="1"/>
  <c r="W80" i="7" l="1"/>
  <c r="U78" i="10"/>
  <c r="U77" i="10" s="1"/>
  <c r="I78" i="10"/>
  <c r="I77" i="10" s="1"/>
  <c r="J77" i="10" s="1"/>
  <c r="W226" i="7"/>
  <c r="W190" i="7"/>
  <c r="W189" i="7"/>
  <c r="W116" i="7"/>
  <c r="W81" i="7"/>
  <c r="Q339" i="7"/>
  <c r="F25" i="22"/>
  <c r="U79" i="16"/>
  <c r="J78" i="16"/>
  <c r="J77" i="16" s="1"/>
  <c r="J80" i="16" s="1"/>
  <c r="K79" i="16"/>
  <c r="O32" i="10"/>
  <c r="O6" i="10" s="1"/>
  <c r="O78" i="10" s="1"/>
  <c r="O77" i="10" s="1"/>
  <c r="O80" i="10" s="1"/>
  <c r="S7" i="10"/>
  <c r="S32" i="10"/>
  <c r="S7" i="7"/>
  <c r="S6" i="7" s="1"/>
  <c r="S340" i="7" s="1"/>
  <c r="S339" i="7" s="1"/>
  <c r="S338" i="7" s="1"/>
  <c r="S337" i="7" s="1"/>
  <c r="S341" i="7" s="1"/>
  <c r="R6" i="7"/>
  <c r="R340" i="7" s="1"/>
  <c r="R339" i="7" s="1"/>
  <c r="R338" i="7" s="1"/>
  <c r="R337" i="7" s="1"/>
  <c r="R341" i="7" s="1"/>
  <c r="T7" i="7"/>
  <c r="T6" i="7" s="1"/>
  <c r="T340" i="7" s="1"/>
  <c r="T339" i="7" s="1"/>
  <c r="T338" i="7" s="1"/>
  <c r="T337" i="7" s="1"/>
  <c r="T341" i="7" s="1"/>
  <c r="J78" i="10" l="1"/>
  <c r="I80" i="10"/>
  <c r="J80" i="10" s="1"/>
  <c r="V78" i="10"/>
  <c r="Q338" i="7"/>
  <c r="W339" i="7"/>
  <c r="W340" i="7"/>
  <c r="K78" i="16"/>
  <c r="L79" i="16"/>
  <c r="I78" i="17"/>
  <c r="I77" i="17" s="1"/>
  <c r="I80" i="17" s="1"/>
  <c r="J79" i="17"/>
  <c r="I79" i="20" s="1"/>
  <c r="U78" i="16"/>
  <c r="U77" i="16" s="1"/>
  <c r="U80" i="16" s="1"/>
  <c r="W79" i="16"/>
  <c r="U80" i="10"/>
  <c r="V80" i="10" s="1"/>
  <c r="V77" i="10"/>
  <c r="S6" i="10"/>
  <c r="S78" i="10" s="1"/>
  <c r="S77" i="10" s="1"/>
  <c r="S80" i="10" s="1"/>
  <c r="Q337" i="7" l="1"/>
  <c r="W338" i="7"/>
  <c r="J78" i="17"/>
  <c r="J77" i="17" s="1"/>
  <c r="J80" i="17" s="1"/>
  <c r="U79" i="17"/>
  <c r="K79" i="17"/>
  <c r="X79" i="16"/>
  <c r="W78" i="16"/>
  <c r="L78" i="16"/>
  <c r="K77" i="16"/>
  <c r="Q341" i="7" l="1"/>
  <c r="W341" i="7" s="1"/>
  <c r="W337" i="7"/>
  <c r="L77" i="16"/>
  <c r="K80" i="16"/>
  <c r="L80" i="16" s="1"/>
  <c r="X78" i="16"/>
  <c r="W77" i="16"/>
  <c r="K78" i="17"/>
  <c r="L79" i="17"/>
  <c r="U78" i="17"/>
  <c r="U77" i="17" s="1"/>
  <c r="U80" i="17" s="1"/>
  <c r="W79" i="17"/>
  <c r="I78" i="20"/>
  <c r="I77" i="20" s="1"/>
  <c r="I80" i="20" s="1"/>
  <c r="J79" i="20"/>
  <c r="J78" i="20" l="1"/>
  <c r="J77" i="20" s="1"/>
  <c r="J80" i="20" s="1"/>
  <c r="U79" i="20"/>
  <c r="K79" i="20"/>
  <c r="X79" i="17"/>
  <c r="W78" i="17"/>
  <c r="L78" i="17"/>
  <c r="K77" i="17"/>
  <c r="X77" i="16"/>
  <c r="W80" i="16"/>
  <c r="X80" i="16" s="1"/>
  <c r="L77" i="17" l="1"/>
  <c r="K80" i="17"/>
  <c r="L80" i="17" s="1"/>
  <c r="X78" i="17"/>
  <c r="W77" i="17"/>
  <c r="L79" i="20"/>
  <c r="K78" i="20"/>
  <c r="U78" i="20"/>
  <c r="U77" i="20" s="1"/>
  <c r="U80" i="20" s="1"/>
  <c r="W79" i="20"/>
  <c r="W78" i="20" l="1"/>
  <c r="X79" i="20"/>
  <c r="L78" i="20"/>
  <c r="K77" i="20"/>
  <c r="X77" i="17"/>
  <c r="W80" i="17"/>
  <c r="X80" i="17" s="1"/>
  <c r="L77" i="20" l="1"/>
  <c r="K80" i="20"/>
  <c r="L80" i="20" s="1"/>
  <c r="W77" i="20"/>
  <c r="X78" i="20"/>
  <c r="X77" i="20" l="1"/>
  <c r="W80" i="20"/>
  <c r="X80" i="20" s="1"/>
</calcChain>
</file>

<file path=xl/metadata.xml><?xml version="1.0" encoding="utf-8"?>
<metadata xmlns="http://schemas.openxmlformats.org/spreadsheetml/2006/main">
  <metadataTypes count="1">
    <metadataType name="XLRICHVALUE" minSupportedVersion="120000" copy="1" pasteAll="1" pasteValues="1" merge="1" splitFirst="1" rowColShift="1" clearFormats="1" clearComments="1" assign="1" coerce="1"/>
  </metadataTypes>
  <futureMetadata name="XLRICHVALUE" count="1">
    <bk>
      <extLst>
        <ext xmlns:xlrd="http://schemas.microsoft.com/office/spreadsheetml/2017/richdata" uri="{3e2802c4-a4d2-4d8b-9148-e3be6c30e623}">
          <xlrd:rvb i="0"/>
        </ext>
      </extLst>
    </bk>
  </futureMetadata>
  <valueMetadata count="1">
    <bk>
      <rc t="1" v="0"/>
    </bk>
  </valueMetadata>
</metadata>
</file>

<file path=xl/sharedStrings.xml><?xml version="1.0" encoding="utf-8"?>
<sst xmlns="http://schemas.openxmlformats.org/spreadsheetml/2006/main" count="2011" uniqueCount="483">
  <si>
    <t>trimestriel</t>
  </si>
  <si>
    <t>publique</t>
  </si>
  <si>
    <t>Oui</t>
  </si>
  <si>
    <t>homme/mois</t>
  </si>
  <si>
    <t>Risque élevé</t>
  </si>
  <si>
    <t>ART5</t>
  </si>
  <si>
    <t>semestriel</t>
  </si>
  <si>
    <t>privé à but non lucratif</t>
  </si>
  <si>
    <t>Non</t>
  </si>
  <si>
    <t>les jours fériés</t>
  </si>
  <si>
    <t>Risque important</t>
  </si>
  <si>
    <t>ART6</t>
  </si>
  <si>
    <t>annuel</t>
  </si>
  <si>
    <t>privé à but lucratif</t>
  </si>
  <si>
    <t>mois</t>
  </si>
  <si>
    <t>Risque modéré</t>
  </si>
  <si>
    <t>ART9</t>
  </si>
  <si>
    <t>jours</t>
  </si>
  <si>
    <t>Faible risque</t>
  </si>
  <si>
    <t>unités</t>
  </si>
  <si>
    <t>tendre</t>
  </si>
  <si>
    <t>vols</t>
  </si>
  <si>
    <t>voyages</t>
  </si>
  <si>
    <t>personnes</t>
  </si>
  <si>
    <t>contracter</t>
  </si>
  <si>
    <t>Modalités envisagées</t>
  </si>
  <si>
    <t>A- Conclusions sur le risque global Du partenaire</t>
  </si>
  <si>
    <t>Signature possible</t>
  </si>
  <si>
    <t>Renforcement des capacités</t>
  </si>
  <si>
    <t>Montant du subside</t>
  </si>
  <si>
    <t>Périodicité du suivi technique</t>
  </si>
  <si>
    <t>Périodicité du paiement des tranches</t>
  </si>
  <si>
    <t>ANNONCE</t>
  </si>
  <si>
    <t>Type de contrôle</t>
  </si>
  <si>
    <t>Comptabilité bancaire spécifique</t>
  </si>
  <si>
    <t xml:space="preserve"> Si le score est inférieur à 30%</t>
  </si>
  <si>
    <t>Prérequis pour la signature</t>
  </si>
  <si>
    <t>N / A</t>
  </si>
  <si>
    <t xml:space="preserve"> Si le score est compris entre 31% et 50%</t>
  </si>
  <si>
    <t>À inclure dans la proposition de subvention</t>
  </si>
  <si>
    <t>Faible montant</t>
  </si>
  <si>
    <t>Trimestriel</t>
  </si>
  <si>
    <t>Obligatoire</t>
  </si>
  <si>
    <t>Exhaustif</t>
  </si>
  <si>
    <t>Si le score est compris entre 51% et 75%</t>
  </si>
  <si>
    <t>Quantité modérée</t>
  </si>
  <si>
    <t>Semestriel</t>
  </si>
  <si>
    <t>Si l’approvisionnement est faible</t>
  </si>
  <si>
    <t>Échantillon d'au moins 80% du montant des dépenses et de tous types de dépenses</t>
  </si>
  <si>
    <t>Si le score est supérieur à 76%</t>
  </si>
  <si>
    <t>Aucune limitation</t>
  </si>
  <si>
    <t>Semestriel/annuel</t>
  </si>
  <si>
    <t>Échantillon de contrôle interne 60 % si le montant de la subvention est faible ou modéré.</t>
  </si>
  <si>
    <t>Exception possible si accord</t>
  </si>
  <si>
    <t>FICHE EXPLICATIVE</t>
  </si>
  <si>
    <t xml:space="preserve"> Cette page fournit un aperçu rapide du modèle de budget Enabel pour vous orienter avant de commencer.</t>
  </si>
  <si>
    <t>Feuilles de proposition de budget pour les bénéficiaires</t>
  </si>
  <si>
    <t>Ces deux premières feuilles doivent être remplies par le bénéficiaire pour chaque proposition de subvention.</t>
  </si>
  <si>
    <t>Informations générales</t>
  </si>
  <si>
    <t>Cette feuille est utilisée pour saisir toutes les informations générales essentielles sur la convention de subvention, y compris le budget demandé, les dates, la période de rapport et les coûts de structure demandés</t>
  </si>
  <si>
    <t>CELLULES À COMPLÉTER PAR LE BÉNÉFICIAIRE</t>
  </si>
  <si>
    <t>CELLULES GÉNÉRÉES AUTOMATIQUEMENT - À NE PAS MANIPULER</t>
  </si>
  <si>
    <t xml:space="preserve"> Budget</t>
  </si>
  <si>
    <t>Cette fiche présente le budget initial demandé, qui fait partie de l'annexe 1b de la convention de subvention. Elle fournit une répartition détaillée du budget alloué et des dépenses estimées, servant de base à l'établissement des rapports financiers de la subvention.</t>
  </si>
  <si>
    <t>Fiches de rapport des bénéficiaires</t>
  </si>
  <si>
    <t>Ces deux feuilles doivent être remplies par le bénéficiaire pour chaque période de rapport</t>
  </si>
  <si>
    <t>Liste des transactions</t>
  </si>
  <si>
    <t>Cette feuille enregistre toutes les transactions effectuées au cours de la période de reporting spécifique, alimentant les données du rapport financier</t>
  </si>
  <si>
    <t>Liste des transactions REP No 01</t>
  </si>
  <si>
    <t>Rapport financier n° 01</t>
  </si>
  <si>
    <t>Rapports financiers</t>
  </si>
  <si>
    <t>Cette feuille sert de modèle à utiliser pour tous les rapports financiers. Elle est complétée à l'aide des données de la feuille de liste des transactions.</t>
  </si>
  <si>
    <t>Dépenses engagées - générées via la liste des transactions</t>
  </si>
  <si>
    <t>Liste des transactions REP No 02</t>
  </si>
  <si>
    <t>Rapport financier n° 02</t>
  </si>
  <si>
    <t>Dépenses prévues - À compléter et à mettre à jour</t>
  </si>
  <si>
    <t>Liste des transactions REP No 03</t>
  </si>
  <si>
    <t>Rapport financier n° 03</t>
  </si>
  <si>
    <t xml:space="preserve"> Rapprochement - généré automatiquement</t>
  </si>
  <si>
    <t>Liste des transactions REP No 04</t>
  </si>
  <si>
    <t>Rapport financier n° 04</t>
  </si>
  <si>
    <t>Fiche d'information du bénéficiaire</t>
  </si>
  <si>
    <t>Cette feuille est complétée par l'équipe projet pour donner un aperçu de toutes les données de reporting</t>
  </si>
  <si>
    <t>Fiche récapitulative</t>
  </si>
  <si>
    <t>Cette fiche fournit un résumé et une vue d'ensemble du budget total, y compris tous les paiements reçus par le bénéficiaire. Elle résume également les rapports reçus et le solde budgétaire restant.</t>
  </si>
  <si>
    <t>A COMPLÉTER PAR ENABEL</t>
  </si>
  <si>
    <t>Feuille de modification du budget du bénéficiaire</t>
  </si>
  <si>
    <t>Cette feuille doit être remplie en cas de demande d'avenant budgétaire</t>
  </si>
  <si>
    <t>Amendement</t>
  </si>
  <si>
    <t>Cette feuille sert de modèle à utiliser pour tout avenant budgétaire</t>
  </si>
  <si>
    <t>Dépenses cumulées (y compris ce rapport) - à prendre à partir du dernier rapport financier validé</t>
  </si>
  <si>
    <t>À COMPLÉTER</t>
  </si>
  <si>
    <t>GÉNÉRÉ AUTOMATIQUEMENT</t>
  </si>
  <si>
    <t xml:space="preserve"> Convention de subvention N°</t>
  </si>
  <si>
    <t>Contracter</t>
  </si>
  <si>
    <t>Budget</t>
  </si>
  <si>
    <t>Soumis par</t>
  </si>
  <si>
    <t>Préparé par</t>
  </si>
  <si>
    <t>Subvention Budget initial Annexe 1b</t>
  </si>
  <si>
    <t>jj-mm-aa</t>
  </si>
  <si>
    <t>Addenda n°01</t>
  </si>
  <si>
    <t>Addenda n°02</t>
  </si>
  <si>
    <t>Informations sur le bénéficiaire</t>
  </si>
  <si>
    <t>Nom de l'organisation</t>
  </si>
  <si>
    <t>Type d'organisation</t>
  </si>
  <si>
    <t>Titre de l'action</t>
  </si>
  <si>
    <t>Montant demandé initial</t>
  </si>
  <si>
    <t>Coûts opérationnels</t>
  </si>
  <si>
    <t>Frais de gestion</t>
  </si>
  <si>
    <t>Coûts structurels</t>
  </si>
  <si>
    <t>Date de début prévue</t>
  </si>
  <si>
    <t>Date de fin prévue</t>
  </si>
  <si>
    <t>Durée du projet (mois)</t>
  </si>
  <si>
    <t>Calendrier de rapports préféré</t>
  </si>
  <si>
    <t>Frais de structure demandés</t>
  </si>
  <si>
    <t>Contribution propre fournie</t>
  </si>
  <si>
    <t>Si oui, veuillez indiquer le montant cofinancé</t>
  </si>
  <si>
    <t>Les fonds seront-ils dépensés dans des devises autres que l’EUR ?</t>
  </si>
  <si>
    <t>Si oui, veuillez indiquer la politique de conversion de devises à utiliser :</t>
  </si>
  <si>
    <t>En l'absence de procédure de conversion du taux de change interne vérifiée et validée, le taux de change moyen pondéré des versements de la subvention doit être utilisé.</t>
  </si>
  <si>
    <t>POUR USAGE ENABEL UNIQUEMENT</t>
  </si>
  <si>
    <t>Informations sur le projet</t>
  </si>
  <si>
    <t>Modalités de contrôle</t>
  </si>
  <si>
    <t>Nom du projet</t>
  </si>
  <si>
    <t>Résultat de l'évaluation</t>
  </si>
  <si>
    <t>Sur la base des résultats de l’évaluation organisationnelle (le cas échéant)</t>
  </si>
  <si>
    <t>Code du projet</t>
  </si>
  <si>
    <t>Donneur</t>
  </si>
  <si>
    <t>ART</t>
  </si>
  <si>
    <t>Date de début du contrat</t>
  </si>
  <si>
    <t>Montant de la subvention</t>
  </si>
  <si>
    <t>Date de fin de la période d'exécution du contrat</t>
  </si>
  <si>
    <t>Date de fin de période de clôture du contrat</t>
  </si>
  <si>
    <t>Périodicité de paiement des acomptes</t>
  </si>
  <si>
    <t>Date limite de clôture de la période d'octroi</t>
  </si>
  <si>
    <t xml:space="preserve"> Aucune objection n'est requise</t>
  </si>
  <si>
    <t>Date limite de fin de l'accord de subvention</t>
  </si>
  <si>
    <t>Compte bancaire spécifique requis</t>
  </si>
  <si>
    <t>Ligne(s) budgétaire(s)</t>
  </si>
  <si>
    <t>Budget total disponible</t>
  </si>
  <si>
    <t>Variance</t>
  </si>
  <si>
    <t>Coûts indirects % accordés</t>
  </si>
  <si>
    <t>Validé par</t>
  </si>
  <si>
    <t>DÉTAILS DU BUDGET</t>
  </si>
  <si>
    <t>ANNEXE 1B</t>
  </si>
  <si>
    <t>Taux de change</t>
  </si>
  <si>
    <t>Unité</t>
  </si>
  <si>
    <t>Quantité</t>
  </si>
  <si>
    <t>Montant</t>
  </si>
  <si>
    <t>Allocation</t>
  </si>
  <si>
    <t>Budget total en euros</t>
  </si>
  <si>
    <t>Budget total en monnaie locale</t>
  </si>
  <si>
    <t>Q1</t>
  </si>
  <si>
    <t>T2</t>
  </si>
  <si>
    <t>T3</t>
  </si>
  <si>
    <t>T4</t>
  </si>
  <si>
    <t>Exercice 1</t>
  </si>
  <si>
    <t>Exercice 2</t>
  </si>
  <si>
    <t>Exercice 3</t>
  </si>
  <si>
    <t>Exercice 4</t>
  </si>
  <si>
    <t>Prévision de contrôle</t>
  </si>
  <si>
    <t>Explications : Fournissez une explication pour chaque poste budgétaire démontrant la nécessité réelle de ce poste pour mener à bien l'action. Fournissez une justification du calcul estimé. Notez que le coût estimé doit être basé sur le coût réel.</t>
  </si>
  <si>
    <t>A. Coûts opérationnels</t>
  </si>
  <si>
    <t>Commentaires du bénéficiaire</t>
  </si>
  <si>
    <t>Les coûts opérationnels sont les coûts nécessaires et essentiels pour atteindre les objectifs et les résultats de l’action, y compris le coût de l’obtention de résultats vérifiables ;</t>
  </si>
  <si>
    <t>A</t>
  </si>
  <si>
    <t>Résultat 1 :</t>
  </si>
  <si>
    <t>1.1</t>
  </si>
  <si>
    <t>Activité</t>
  </si>
  <si>
    <t>1.1.1</t>
  </si>
  <si>
    <t>Experts (personnel employé par le bénéficiaire)</t>
  </si>
  <si>
    <t>Expert 1 Expert national en éducation</t>
  </si>
  <si>
    <t>Donnez la base de calcul du salaire unitaire pour chaque expert ex : grille salariale de l'organisation pour la catégorie</t>
  </si>
  <si>
    <t>Expert 2</t>
  </si>
  <si>
    <t>Ex. : mentionner les différents experts prévus, leur tâche principale et la durée</t>
  </si>
  <si>
    <t>Personnel affecté à l'action : Comprend le salaire brut, les charges sociales et autres frais salariaux connexes. Le temps de travail consacré doit être justifié par une feuille de temps</t>
  </si>
  <si>
    <t>Ajoutez le % alloué à cette action dans la colonne I (allocation)</t>
  </si>
  <si>
    <t>1.1.2</t>
  </si>
  <si>
    <t>Déplacements et indemnités journalières</t>
  </si>
  <si>
    <t>Par jour</t>
  </si>
  <si>
    <t>Différents types peuvent être pris en considération ici : 1) Voyages et indemnités journalières pour le personnel de A1.1.1 et 2) Voyages et indemnités journalières remboursés à des tiers dans le cadre de la mise en œuvre de l'activité</t>
  </si>
  <si>
    <t>Transport</t>
  </si>
  <si>
    <t>Expliquez le calcul et justifiez le barème (par exemple 5 jours de voyage pour 10 personnes au tarif journalier de 35 euros)</t>
  </si>
  <si>
    <t>Hébergement</t>
  </si>
  <si>
    <t>Frais de déplacement du personnel ou des sous-bénéficiaires imputables à l'action. Comprend le billet d'avion, le transport local, l'hébergement et les indemnités journalières. Les frais seront remboursés conformément aux réglementations approuvées et applicables au sein de l'organisation.</t>
  </si>
  <si>
    <t>Billet d'avion</t>
  </si>
  <si>
    <t>1.1.3</t>
  </si>
  <si>
    <t>Consultants (externes)</t>
  </si>
  <si>
    <t>Évaluation des besoins d'appel d'offres</t>
  </si>
  <si>
    <t>Citez les différents conseils externes prévus pour cette activité</t>
  </si>
  <si>
    <t>Expertise externe apportant un soutien technique, méthodologique ou conceptuel (extraite de la description de l'action)</t>
  </si>
  <si>
    <t>Le montant total estimé de l'offre doit être justifié sur la base d'un tarif journalier en fonction du prix du marché, ou d'autres missions similaires</t>
  </si>
  <si>
    <t>1.1.4</t>
  </si>
  <si>
    <t>Formations, ateliers, conférences, séminaires</t>
  </si>
  <si>
    <t>Formation EFTP</t>
  </si>
  <si>
    <t>Mentionnez le nombre de formations/ateliers (thèmes, personnes etc...)</t>
  </si>
  <si>
    <t>Mentionner le nombre de conférences, séminaires (thème, personnes etc…)</t>
  </si>
  <si>
    <t>1.1.5</t>
  </si>
  <si>
    <t>Achats de matériel et d'équipements</t>
  </si>
  <si>
    <t>Acquisition de motos pour le transport des femmes en vue des accouchements prénatals</t>
  </si>
  <si>
    <t>Décrivez les différents matériels et équipements à acheter pour la mise en œuvre de l'activité 1</t>
  </si>
  <si>
    <t>Achats nécessaires à l'action et décrits dans la proposition. Les achats pour le personnel affecté à l'action ne sont pas inclus ici (voir A4)</t>
  </si>
  <si>
    <t>1.1.6</t>
  </si>
  <si>
    <t>Sous-Subventions</t>
  </si>
  <si>
    <t>Sous-Subvention au DHO pour le service communautaire</t>
  </si>
  <si>
    <t>Si des sous-subventions sont autorisées dans le cadre de cette subvention, mentionnez l'objectif et les bénéficiaires cibles</t>
  </si>
  <si>
    <t>1.1.7</t>
  </si>
  <si>
    <t>Autres coûts</t>
  </si>
  <si>
    <t>Ajoutez autant de lignes budgétaires qu'il y a d'éléments qui ne rentrent pas dans les 7 premiers points. Justifiez la nécessité de l'élément pour mettre en œuvre l'activité</t>
  </si>
  <si>
    <t>Précisez toujours en remplaçant « autres frais » par le titre réel de l'article</t>
  </si>
  <si>
    <t>1.2</t>
  </si>
  <si>
    <t>1.2.1</t>
  </si>
  <si>
    <t>Ajoutez autant de résultats/extrants et d'activités que nécessaire et assurez-vous qu'ils sont alignés sur la proposition d'action</t>
  </si>
  <si>
    <t>1.2.2</t>
  </si>
  <si>
    <t xml:space="preserve"> Voyage d'étude international</t>
  </si>
  <si>
    <t>1.2.3</t>
  </si>
  <si>
    <t>1.2.4</t>
  </si>
  <si>
    <t>1.2.5</t>
  </si>
  <si>
    <t>1.2.6</t>
  </si>
  <si>
    <t>1.2.7</t>
  </si>
  <si>
    <t>1.3</t>
  </si>
  <si>
    <t>1.3.1</t>
  </si>
  <si>
    <t>1.3.2</t>
  </si>
  <si>
    <t>1.3.3</t>
  </si>
  <si>
    <t>1.3.4</t>
  </si>
  <si>
    <t>1.3.5</t>
  </si>
  <si>
    <t>1.3.6</t>
  </si>
  <si>
    <t>1.3.7</t>
  </si>
  <si>
    <t xml:space="preserve"> Résultat 2 :</t>
  </si>
  <si>
    <t>2.1</t>
  </si>
  <si>
    <t>2.1.1</t>
  </si>
  <si>
    <t>2.1.2</t>
  </si>
  <si>
    <t>2.1.3</t>
  </si>
  <si>
    <t>2.1.4</t>
  </si>
  <si>
    <t>2.1.5</t>
  </si>
  <si>
    <t>2.1.6</t>
  </si>
  <si>
    <t>2.1.7</t>
  </si>
  <si>
    <t>2.2</t>
  </si>
  <si>
    <t>2.2.1</t>
  </si>
  <si>
    <t>2.2.2</t>
  </si>
  <si>
    <t>2.2.3</t>
  </si>
  <si>
    <t>2.2.4</t>
  </si>
  <si>
    <t>2.2.5</t>
  </si>
  <si>
    <t>2.2.6</t>
  </si>
  <si>
    <t>2.2.7</t>
  </si>
  <si>
    <t>2.3</t>
  </si>
  <si>
    <t>2.3.1</t>
  </si>
  <si>
    <t>2.3.2</t>
  </si>
  <si>
    <t>2.3.3</t>
  </si>
  <si>
    <t>2.3.4</t>
  </si>
  <si>
    <t>2.3.5</t>
  </si>
  <si>
    <t>2.3.6</t>
  </si>
  <si>
    <t>Moyens généraux</t>
  </si>
  <si>
    <t>3.1</t>
  </si>
  <si>
    <t>Ressources humaines</t>
  </si>
  <si>
    <t>3.1.1</t>
  </si>
  <si>
    <t>Experts</t>
  </si>
  <si>
    <t>N'incluez que les RH travaillant sur l'ensemble de l'action. Les RH spécifiques à une activité seront mentionnées ci-dessus.</t>
  </si>
  <si>
    <t>Donnez la base de calcul du salaire unitaire pour chaque expert ex : grille salariale de l'organisation pour la catégorie et % d'affectation à cette action</t>
  </si>
  <si>
    <t>…</t>
  </si>
  <si>
    <t>Personnel responsable de la mise en œuvre de plusieurs activités/résultats ou de l'ensemble du projet</t>
  </si>
  <si>
    <t>y compris tous les avantages, indemnités, etc.</t>
  </si>
  <si>
    <t>3.1.2</t>
  </si>
  <si>
    <t>Personnel de support</t>
  </si>
  <si>
    <t>Comptable</t>
  </si>
  <si>
    <t>Fournir la liste du personnel de soutien directement impliqué dans la mise en œuvre de l'action (ex : 1 comptable, 1 logisticien, 1 chauffeur)</t>
  </si>
  <si>
    <t>Chauffeur</t>
  </si>
  <si>
    <t>3.1.3</t>
  </si>
  <si>
    <t>Décrivez ici le type de missions prévues pour le personnel ci-dessus</t>
  </si>
  <si>
    <t>Expliquer le calcul et justifier l'échelle</t>
  </si>
  <si>
    <t>Frais de déplacement du personnel ci-dessus. Comprend le billet d'avion, le transport local, l'hébergement et les indemnités journalières. Les frais seront remboursés conformément à la réglementation en vigueur au sein de l'organisation.</t>
  </si>
  <si>
    <t>3.2</t>
  </si>
  <si>
    <t>Coûts de fonctionnement</t>
  </si>
  <si>
    <t>3.2.1</t>
  </si>
  <si>
    <t>Achat ou location de véhicule</t>
  </si>
  <si>
    <t>Justifier le besoin</t>
  </si>
  <si>
    <t>La valeur ajoutée de l'achat d'un véhicule doit être démontrée par rapport à la location</t>
  </si>
  <si>
    <t>3.2.2</t>
  </si>
  <si>
    <t>Achat de matériel informatique</t>
  </si>
  <si>
    <t>Matériel informatique destiné au personnel prévu pour la mise en œuvre de l'action</t>
  </si>
  <si>
    <t>3.2.3</t>
  </si>
  <si>
    <t>Achat de meubles</t>
  </si>
  <si>
    <t>Mobilier destiné au personnel prévu pour la mise en œuvre de l'action</t>
  </si>
  <si>
    <t>3.2.4</t>
  </si>
  <si>
    <t>Location et entretien de bureaux</t>
  </si>
  <si>
    <t>Justifier en cas de location ou de partage dans la location</t>
  </si>
  <si>
    <t>Prix pour la location d'un bureau ou part d'occupation par le projet d'un bureau existant + frais d'entretien</t>
  </si>
  <si>
    <t>3.2.5</t>
  </si>
  <si>
    <t>Fournitures de bureau</t>
  </si>
  <si>
    <t>Consommables, fournitures indispensables à la mise en œuvre de l'action</t>
  </si>
  <si>
    <t>3.2.6</t>
  </si>
  <si>
    <t>Coût d'utilisation du véhicule</t>
  </si>
  <si>
    <t>Coût du véhicule (carburant, entretien, assurance, etc.)</t>
  </si>
  <si>
    <t>3.2.7</t>
  </si>
  <si>
    <t>Autres services (tél/internet...)</t>
  </si>
  <si>
    <t>Téléphone / internet (doit être justifiable et identifiable avec des numéros définis)</t>
  </si>
  <si>
    <t>3.2.8</t>
  </si>
  <si>
    <t>Frais bancaires</t>
  </si>
  <si>
    <t>Uniquement si un compte bancaire distinct est dédié à la subvention</t>
  </si>
  <si>
    <t>Frais bancaires éventuels liés à l'obligation d'ouvrir un compte spécifique. Non éligible s'il n'y a pas de compte spécifique</t>
  </si>
  <si>
    <t>B. Frais de gestion</t>
  </si>
  <si>
    <t>Les frais de gestion sont des frais identifiables liés à la gestion, à la supervision, à la coordination, au suivi, au contrôle, à l'établissement de rapports, à l'évaluation et à l'audit financier qui trouvent leur origine spécifiquement dans la mise en œuvre de l'action ou la justification de la subvention ;</t>
  </si>
  <si>
    <t>B</t>
  </si>
  <si>
    <t>Équipe de coordination</t>
  </si>
  <si>
    <t>Responsable pays</t>
  </si>
  <si>
    <t>Justifier la nécessité de la coordination de l'action. Indiquer les fonctions, les activités de coordination</t>
  </si>
  <si>
    <t>Expliquez le calcul. Part salariale à facturer sur l'action</t>
  </si>
  <si>
    <t>Part de temps nécessaire à la coordination d'une action complexe (justifiable par une feuille de temps avec description des livrables concrets). Ex : Coordonnateur technique, coordonnateur de l'organisation sur place ou au siège de l'organisation.)</t>
  </si>
  <si>
    <t>Personnel administratif et financier</t>
  </si>
  <si>
    <t>Responsable financier</t>
  </si>
  <si>
    <t>Justifier la nécessité d'un suivi FIN/admin. Indiquer les fonctions, les activités de coordination FIN/Admin</t>
  </si>
  <si>
    <t>Partage de temps d'un responsable administratif/financier local ou du siège pour le support et le suivi de l'action (justifiable par une feuille de temps avec description des activités concrètes)</t>
  </si>
  <si>
    <t>Personnel de suivi et d'évaluation</t>
  </si>
  <si>
    <t>Responsable M&amp;E</t>
  </si>
  <si>
    <t>Justifier la publication</t>
  </si>
  <si>
    <t>Part du temps d'un chargé de suivi/évaluation pour le suivi de l'action (justifiable par une feuille de temps avec description des activités concrètes)</t>
  </si>
  <si>
    <t>1.4</t>
  </si>
  <si>
    <t>Coûts liés exclusivement au personnel B1.1</t>
  </si>
  <si>
    <t>Achat d'équipements (TIC/mobilier/autres)</t>
  </si>
  <si>
    <t>Uniquement si l'achat est nécessaire pour une personne B1.1. Justifiez le besoin</t>
  </si>
  <si>
    <t>Achats de matériel de personnel nécessaire à la gestion et au suivi de l'action</t>
  </si>
  <si>
    <t>Uniquement si nécessaire pour les activités de coordination du personnel B1.1. Justifiez le besoin. Attention : Ne peut être fourni ici que si la facture est isolable et imputable à la coordination de l'action, sinon elle fait partie des 7 % de frais de structure</t>
  </si>
  <si>
    <t>Achats de fournitures de bureau pour le personnel prévu pour la gestion et le suivi de l'action</t>
  </si>
  <si>
    <t>2.4</t>
  </si>
  <si>
    <t>Communication</t>
  </si>
  <si>
    <t>Frais de communication externe</t>
  </si>
  <si>
    <t>Communication externe sur le projet</t>
  </si>
  <si>
    <t>Suivi et évaluation</t>
  </si>
  <si>
    <t>Évaluation</t>
  </si>
  <si>
    <t>Coût d'une évaluation</t>
  </si>
  <si>
    <t>Capitalisation et veille scientifique</t>
  </si>
  <si>
    <t>C. Coûts de structure</t>
  </si>
  <si>
    <t>Les coûts de structure « sont les coûts liés à la réalisation de l'objet social du bénéficiaire et, bien qu'ils soient influencés par la mise en œuvre de l'action, ne sont ni identifiables ni imputables au budget de cette action</t>
  </si>
  <si>
    <t>C</t>
  </si>
  <si>
    <t>Coûts de structure pour l'action</t>
  </si>
  <si>
    <t xml:space="preserve"> Coûts de structure</t>
  </si>
  <si>
    <t>Coûts de structure (max 7% des coûts opérationnels)</t>
  </si>
  <si>
    <t>Les frais généraux s'élèvent au maximum à 7 % des frais opérationnels (point A ci-dessus). Il s'agit des frais liés à l'objet social du bénéficiaire, ils ne sont ni identifiables ni imputables au budget de l'action.</t>
  </si>
  <si>
    <t>COÛTS TOTAUX (A+B+C)</t>
  </si>
  <si>
    <t>NB : Le Bénéficiaire est seul responsable de l’exactitude des informations financières fournies dans ces tableaux.</t>
  </si>
  <si>
    <t>Flexibilité budgétaire : voir article 14 de la convention de subvention</t>
  </si>
  <si>
    <t>Fiche de synthèse des rapports financiers</t>
  </si>
  <si>
    <t>Rapport</t>
  </si>
  <si>
    <t>Période de référence</t>
  </si>
  <si>
    <t>Montant déclaré</t>
  </si>
  <si>
    <t>Montant validé précédemment (Enabel)</t>
  </si>
  <si>
    <t>Planning</t>
  </si>
  <si>
    <t>Tranche</t>
  </si>
  <si>
    <t>Date de paiement</t>
  </si>
  <si>
    <t>Montant reçu</t>
  </si>
  <si>
    <t>Versement n° 01</t>
  </si>
  <si>
    <t>N° 001</t>
  </si>
  <si>
    <t>01-mm-aa à 31-mm-aa</t>
  </si>
  <si>
    <t>Q+1</t>
  </si>
  <si>
    <t>Versement n° 02</t>
  </si>
  <si>
    <t>N° 002</t>
  </si>
  <si>
    <t>Q+2</t>
  </si>
  <si>
    <t>Versement n° 03</t>
  </si>
  <si>
    <t>N° 003</t>
  </si>
  <si>
    <t>Q+3</t>
  </si>
  <si>
    <t>Versement n° 04</t>
  </si>
  <si>
    <t>N° 004</t>
  </si>
  <si>
    <t>Q+4</t>
  </si>
  <si>
    <t>Numéro 05</t>
  </si>
  <si>
    <t>Rapport de solde</t>
  </si>
  <si>
    <t>Budget disponible</t>
  </si>
  <si>
    <t>Montant initial de la subvention</t>
  </si>
  <si>
    <t>Addenda n° 01</t>
  </si>
  <si>
    <t>Addenda n° 02</t>
  </si>
  <si>
    <t>RAPPORT FINANCIER N° 001</t>
  </si>
  <si>
    <t>Date de soumission :</t>
  </si>
  <si>
    <t>Dépenses engagées</t>
  </si>
  <si>
    <t>Dépenses prévues</t>
  </si>
  <si>
    <t xml:space="preserve"> Réconciliation</t>
  </si>
  <si>
    <t>Budget total</t>
  </si>
  <si>
    <t>Dépenses totales pour la période de référence</t>
  </si>
  <si>
    <t>Solde restant en €</t>
  </si>
  <si>
    <t>Solde restant en %</t>
  </si>
  <si>
    <t>Q N+1</t>
  </si>
  <si>
    <t>Q N+2</t>
  </si>
  <si>
    <t>Q N+3</t>
  </si>
  <si>
    <t>Exercice N+1</t>
  </si>
  <si>
    <t>Exercice N+2</t>
  </si>
  <si>
    <t>Exercice N+3</t>
  </si>
  <si>
    <t>Total</t>
  </si>
  <si>
    <t>Budget disponible moins dépenses engagées et prévues en €</t>
  </si>
  <si>
    <t>Budget disponible après dépenses engagées et prévues en %</t>
  </si>
  <si>
    <t>Explication de la variation</t>
  </si>
  <si>
    <t>Résultat 1 : Les employeurs sont mieux informés, comprennent les exigences du travail décent et améliorent les conditions de travail des travailleurs/employés en conséquence.</t>
  </si>
  <si>
    <t>1.1.8</t>
  </si>
  <si>
    <t>UN</t>
  </si>
  <si>
    <t>Résultat 2 : Les employeurs sont mieux informés, comprennent les exigences du travail décent et améliorent les conditions de travail des travailleurs/employés en conséquence.</t>
  </si>
  <si>
    <t>Code budgétaire</t>
  </si>
  <si>
    <t>Date du voucher</t>
  </si>
  <si>
    <t xml:space="preserve"> Numéro du voucher</t>
  </si>
  <si>
    <t>Nom du destinataire/fournisseur du voucher</t>
  </si>
  <si>
    <t>Montant sur la devise du voucher</t>
  </si>
  <si>
    <t>Montant EUR</t>
  </si>
  <si>
    <t>Description</t>
  </si>
  <si>
    <t>Coûts directs totaux</t>
  </si>
  <si>
    <t>A1.1.7</t>
  </si>
  <si>
    <t>001</t>
  </si>
  <si>
    <t>RHA</t>
  </si>
  <si>
    <t>sous-subvention</t>
  </si>
  <si>
    <t>Rapport total</t>
  </si>
  <si>
    <t>A3.1.1</t>
  </si>
  <si>
    <t>002</t>
  </si>
  <si>
    <t>Expert X</t>
  </si>
  <si>
    <t>salaire mai 2024</t>
  </si>
  <si>
    <t>variance</t>
  </si>
  <si>
    <t>B1.1</t>
  </si>
  <si>
    <t>003</t>
  </si>
  <si>
    <t>Personnel Y</t>
  </si>
  <si>
    <t>salaire juin 2024</t>
  </si>
  <si>
    <t>B2.1</t>
  </si>
  <si>
    <t>004</t>
  </si>
  <si>
    <t>Électronique</t>
  </si>
  <si>
    <t>personnel informatique X</t>
  </si>
  <si>
    <t>A1.1.3</t>
  </si>
  <si>
    <t>005</t>
  </si>
  <si>
    <t>Consultant Y</t>
  </si>
  <si>
    <t>tendre XX</t>
  </si>
  <si>
    <t>A1.2.2</t>
  </si>
  <si>
    <t>006</t>
  </si>
  <si>
    <t>B3.2</t>
  </si>
  <si>
    <t>008</t>
  </si>
  <si>
    <t>RAPPORT FINANCIER N° 002</t>
  </si>
  <si>
    <t>Dépenses cumulées (avant ce rapport)</t>
  </si>
  <si>
    <t>Dépenses cumulées (y compris ce rapport)</t>
  </si>
  <si>
    <t>A1.1.2</t>
  </si>
  <si>
    <t>XXX</t>
  </si>
  <si>
    <t>Rapports cumulatifs</t>
  </si>
  <si>
    <t>rapport total</t>
  </si>
  <si>
    <t>RAPPORT FINANCIER N° 003</t>
  </si>
  <si>
    <t>A1.1.6</t>
  </si>
  <si>
    <t>WWW</t>
  </si>
  <si>
    <t>comprimé</t>
  </si>
  <si>
    <t>251</t>
  </si>
  <si>
    <t>ZZZZ</t>
  </si>
  <si>
    <t>CCC</t>
  </si>
  <si>
    <t>RAPPORT FINANCIER N° 004</t>
  </si>
  <si>
    <t>A1.1.1</t>
  </si>
  <si>
    <t>A1.2.1</t>
  </si>
  <si>
    <t>A1.3.5</t>
  </si>
  <si>
    <t>ADDENDUM N° 01</t>
  </si>
  <si>
    <t>Budget total selon l'accord de subvention/dernier amendement</t>
  </si>
  <si>
    <t>Amendement (modification)</t>
  </si>
  <si>
    <t>Nouveau budget estimé</t>
  </si>
  <si>
    <t>Solde restant en € après modification du budget</t>
  </si>
  <si>
    <t>Solde restant en % après modification du budget</t>
  </si>
  <si>
    <t xml:space="preserve"> UN</t>
  </si>
  <si>
    <t>unité</t>
  </si>
  <si>
    <t>Conférence Partage des connaissances sur l'EFTP</t>
  </si>
  <si>
    <t>Achat d'ambulance</t>
  </si>
  <si>
    <t>Subvention secondaire au DHO pour le service communautaire</t>
  </si>
  <si>
    <t>4.2.1</t>
  </si>
  <si>
    <t>4.2.2</t>
  </si>
  <si>
    <t>4.2.3</t>
  </si>
  <si>
    <t>4.2.4</t>
  </si>
  <si>
    <t>4.2.5</t>
  </si>
  <si>
    <t>4.2.6</t>
  </si>
  <si>
    <t>4.2.7</t>
  </si>
  <si>
    <t>4.2.8</t>
  </si>
  <si>
    <t>Audit</t>
  </si>
  <si>
    <t>contrôle de contrôle</t>
  </si>
  <si>
    <t>1er versement</t>
  </si>
  <si>
    <t>2ème versement</t>
  </si>
  <si>
    <t>3ème volet</t>
  </si>
  <si>
    <t>4ème volet</t>
  </si>
  <si>
    <t>Dernier versement</t>
  </si>
  <si>
    <t>TOTAL</t>
  </si>
  <si>
    <t>%</t>
  </si>
  <si>
    <t>40% du budget total</t>
  </si>
  <si>
    <t>75 % de l'I-1</t>
  </si>
  <si>
    <t>20 % du I-1 (moins 5 % du budget total)</t>
  </si>
  <si>
    <t>5% du budget total</t>
  </si>
  <si>
    <t>UGX</t>
  </si>
  <si>
    <t>1ère tranche : 40% du budget total</t>
  </si>
  <si>
    <t>2ème versement : jusqu'à 75 % du 1er versement</t>
  </si>
  <si>
    <t>3ème versement : jusqu'à 75 % du 2ème versement</t>
  </si>
  <si>
    <t>4ème versement : jusqu'à 20 % du 3ème versement moins 5 % du budget total</t>
  </si>
  <si>
    <t>Versement final : 5 % du budget total</t>
  </si>
  <si>
    <t>Les rapports ne peuvent être soumis à Enabel que si au moins 75 % de la tranche précédente est comptabilisée et peut être signalée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</si>
</sst>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0.00\ _F_B_-;\-* #,##0.00\ _F_B_-;_-* &quot;-&quot;??\ _F_B_-;_-@_-"/>
    <numFmt numFmtId="166" formatCode="#,##0.00\ &quot;€&quot;"/>
    <numFmt numFmtId="167" formatCode="_-* #,##0.00\ _€_-;\-* #,##0.00\ _€_-;_-* &quot;-&quot;??\ _€_-;_-@_-"/>
    <numFmt numFmtId="168" formatCode="[$-813]dd\ mmm\ yy;@"/>
    <numFmt numFmtId="169" formatCode="[$-10461]m/d/yy;@"/>
    <numFmt numFmtId="170" formatCode="[$-813]dd\-mmm\-yy;@"/>
  </numFmts>
  <fonts count="53" x14ac:knownFonts="1">
    <font>
      <sz val="10"/>
      <name val="Arial"/>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8"/>
      <name val="Arial"/>
      <family val="2"/>
    </font>
    <font>
      <sz val="10"/>
      <name val="Arial"/>
      <family val="2"/>
    </font>
    <font>
      <b/>
      <sz val="11"/>
      <name val="Arial"/>
      <family val="2"/>
    </font>
    <font>
      <sz val="11"/>
      <name val="Arial"/>
      <family val="2"/>
    </font>
    <font>
      <b/>
      <sz val="12"/>
      <name val="Arial"/>
      <family val="2"/>
    </font>
    <font>
      <sz val="10"/>
      <color theme="1"/>
      <name val="Arial"/>
      <family val="2"/>
    </font>
    <font>
      <b/>
      <sz val="16"/>
      <color theme="5" tint="-0.249977111117893"/>
      <name val="Arial"/>
      <family val="2"/>
    </font>
    <font>
      <i/>
      <sz val="12"/>
      <name val="Arial"/>
      <family val="2"/>
    </font>
    <font>
      <sz val="12"/>
      <name val="Arial"/>
      <family val="2"/>
    </font>
    <font>
      <sz val="10"/>
      <color theme="0"/>
      <name val="Arial"/>
      <family val="2"/>
    </font>
    <font>
      <b/>
      <sz val="12"/>
      <color theme="0"/>
      <name val="Arial"/>
      <family val="2"/>
    </font>
    <font>
      <b/>
      <i/>
      <sz val="10"/>
      <name val="Arial"/>
      <family val="2"/>
    </font>
    <font>
      <b/>
      <sz val="10"/>
      <name val="Arial"/>
      <family val="2"/>
    </font>
    <font>
      <b/>
      <sz val="10"/>
      <color indexed="8"/>
      <name val="Arial"/>
      <family val="2"/>
    </font>
    <font>
      <b/>
      <sz val="10"/>
      <color theme="0"/>
      <name val="Arial"/>
      <family val="2"/>
    </font>
    <font>
      <b/>
      <sz val="12"/>
      <color theme="1"/>
      <name val="Arial"/>
      <family val="2"/>
    </font>
    <font>
      <b/>
      <sz val="10"/>
      <color theme="1"/>
      <name val="Arial"/>
      <family val="2"/>
    </font>
    <font>
      <b/>
      <sz val="11"/>
      <color theme="1"/>
      <name val="Calibri"/>
      <family val="2"/>
      <scheme val="minor"/>
    </font>
    <font>
      <sz val="10"/>
      <color rgb="FF000000"/>
      <name val="Arial"/>
      <family val="2"/>
    </font>
    <font>
      <i/>
      <sz val="10"/>
      <color rgb="FF000000"/>
      <name val="Arial"/>
      <family val="2"/>
    </font>
    <font>
      <b/>
      <sz val="10"/>
      <color rgb="FF000000"/>
      <name val="Arial"/>
      <family val="2"/>
    </font>
    <font>
      <sz val="8"/>
      <name val="Arial"/>
      <family val="2"/>
    </font>
    <font>
      <b/>
      <sz val="16"/>
      <color theme="0"/>
      <name val="Arial"/>
      <family val="2"/>
    </font>
    <font>
      <sz val="11"/>
      <color rgb="FF000000"/>
      <name val="Arial"/>
      <family val="2"/>
    </font>
    <font>
      <b/>
      <sz val="11"/>
      <color rgb="FF000000"/>
      <name val="Arial"/>
      <family val="2"/>
    </font>
    <font>
      <b/>
      <i/>
      <sz val="10"/>
      <color rgb="FFFF0000"/>
      <name val="Arial"/>
      <family val="2"/>
    </font>
    <font>
      <i/>
      <sz val="10"/>
      <name val="Arial"/>
      <family val="2"/>
    </font>
    <font>
      <u/>
      <sz val="10"/>
      <color theme="10"/>
      <name val="Arial"/>
      <family val="2"/>
    </font>
    <font>
      <sz val="10"/>
      <color rgb="FFFF0000"/>
      <name val="Arial"/>
      <family val="2"/>
    </font>
    <font>
      <sz val="8"/>
      <name val="Arial"/>
    </font>
    <font>
      <b/>
      <sz val="10"/>
      <name val="Arial"/>
    </font>
    <font>
      <b/>
      <sz val="14"/>
      <color theme="0"/>
      <name val="Arial"/>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theme="4"/>
        <bgColor indexed="64"/>
      </patternFill>
    </fill>
    <fill>
      <patternFill patternType="solid">
        <fgColor rgb="FF585756"/>
        <bgColor indexed="64"/>
      </patternFill>
    </fill>
    <fill>
      <patternFill patternType="solid">
        <fgColor rgb="FF4C9C2E"/>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4D5"/>
        <bgColor indexed="64"/>
      </patternFill>
    </fill>
    <fill>
      <patternFill patternType="solid">
        <fgColor rgb="FFF79646"/>
        <bgColor indexed="64"/>
      </patternFill>
    </fill>
    <fill>
      <patternFill patternType="solid">
        <fgColor rgb="FFF2F2F2"/>
        <bgColor indexed="64"/>
      </patternFill>
    </fill>
    <fill>
      <patternFill patternType="solid">
        <fgColor rgb="FFDBDBDB"/>
        <bgColor indexed="64"/>
      </patternFill>
    </fill>
    <fill>
      <patternFill patternType="solid">
        <fgColor theme="9"/>
        <bgColor indexed="64"/>
      </patternFill>
    </fill>
    <fill>
      <patternFill patternType="solid">
        <fgColor theme="4" tint="0.79998168889431442"/>
        <bgColor indexed="64"/>
      </patternFill>
    </fill>
    <fill>
      <patternFill patternType="solid">
        <fgColor rgb="FF4F81BD"/>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1" tint="0.499984740745262"/>
        <bgColor indexed="64"/>
      </patternFill>
    </fill>
    <fill>
      <patternFill patternType="solid">
        <fgColor rgb="FFFF0000"/>
        <bgColor rgb="FF000000"/>
      </patternFill>
    </fill>
    <fill>
      <patternFill patternType="solid">
        <fgColor rgb="FFFFC000"/>
        <bgColor rgb="FF000000"/>
      </patternFill>
    </fill>
    <fill>
      <patternFill patternType="solid">
        <fgColor rgb="FF00B0F0"/>
        <bgColor rgb="FF000000"/>
      </patternFill>
    </fill>
    <fill>
      <patternFill patternType="solid">
        <fgColor rgb="FFFFFF00"/>
        <bgColor rgb="FF000000"/>
      </patternFill>
    </fill>
    <fill>
      <patternFill patternType="solid">
        <fgColor rgb="FF92D050"/>
        <bgColor rgb="FF000000"/>
      </patternFill>
    </fill>
    <fill>
      <patternFill patternType="solid">
        <fgColor theme="0" tint="-0.249977111117893"/>
        <bgColor indexed="64"/>
      </patternFill>
    </fill>
    <fill>
      <patternFill patternType="lightUp">
        <bgColor theme="0"/>
      </patternFill>
    </fill>
    <fill>
      <patternFill patternType="solid">
        <fgColor theme="0" tint="-0.14999847407452621"/>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theme="0"/>
      </top>
      <bottom/>
      <diagonal/>
    </border>
    <border>
      <left/>
      <right/>
      <top style="medium">
        <color theme="0"/>
      </top>
      <bottom style="medium">
        <color theme="0"/>
      </bottom>
      <diagonal/>
    </border>
    <border>
      <left/>
      <right/>
      <top style="medium">
        <color theme="0"/>
      </top>
      <bottom/>
      <diagonal/>
    </border>
    <border>
      <left/>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thin">
        <color theme="0" tint="-0.14996795556505021"/>
      </bottom>
      <diagonal/>
    </border>
    <border>
      <left style="medium">
        <color theme="0"/>
      </left>
      <right style="medium">
        <color theme="0"/>
      </right>
      <top style="thin">
        <color theme="0" tint="-0.14996795556505021"/>
      </top>
      <bottom style="thin">
        <color theme="0" tint="-0.14996795556505021"/>
      </bottom>
      <diagonal/>
    </border>
    <border>
      <left style="medium">
        <color theme="0"/>
      </left>
      <right style="medium">
        <color theme="0"/>
      </right>
      <top style="thin">
        <color theme="0" tint="-0.14996795556505021"/>
      </top>
      <bottom style="medium">
        <color theme="0"/>
      </bottom>
      <diagonal/>
    </border>
    <border>
      <left style="medium">
        <color theme="0"/>
      </left>
      <right style="medium">
        <color theme="0"/>
      </right>
      <top/>
      <bottom/>
      <diagonal/>
    </border>
    <border>
      <left style="medium">
        <color theme="0"/>
      </left>
      <right style="medium">
        <color theme="0"/>
      </right>
      <top style="thin">
        <color theme="0" tint="-0.14996795556505021"/>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theme="0"/>
      </left>
      <right style="thin">
        <color theme="0"/>
      </right>
      <top/>
      <bottom style="thin">
        <color theme="0"/>
      </bottom>
      <diagonal/>
    </border>
    <border>
      <left/>
      <right style="medium">
        <color theme="0"/>
      </right>
      <top style="medium">
        <color theme="0"/>
      </top>
      <bottom style="medium">
        <color theme="0"/>
      </bottom>
      <diagonal/>
    </border>
    <border>
      <left/>
      <right/>
      <top style="thick">
        <color theme="0"/>
      </top>
      <bottom/>
      <diagonal/>
    </border>
    <border>
      <left/>
      <right/>
      <top style="thick">
        <color theme="0"/>
      </top>
      <bottom style="medium">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thin">
        <color indexed="64"/>
      </left>
      <right style="thin">
        <color indexed="64"/>
      </right>
      <top style="thin">
        <color indexed="64"/>
      </top>
      <bottom style="double">
        <color indexed="64"/>
      </bottom>
      <diagonal/>
    </border>
  </borders>
  <cellStyleXfs count="5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7" borderId="1" applyNumberFormat="0" applyAlignment="0" applyProtection="0"/>
    <xf numFmtId="0" fontId="8" fillId="20" borderId="2" applyNumberFormat="0" applyAlignment="0" applyProtection="0"/>
    <xf numFmtId="165" fontId="2"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1" borderId="0" applyNumberFormat="0" applyBorder="0" applyAlignment="0" applyProtection="0"/>
    <xf numFmtId="0" fontId="2" fillId="0" borderId="0"/>
    <xf numFmtId="0" fontId="4" fillId="22" borderId="7" applyNumberFormat="0" applyFont="0" applyAlignment="0" applyProtection="0"/>
    <xf numFmtId="0" fontId="17" fillId="7" borderId="8" applyNumberFormat="0" applyAlignment="0" applyProtection="0"/>
    <xf numFmtId="9" fontId="2"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2" fillId="0" borderId="0"/>
    <xf numFmtId="165" fontId="22" fillId="0" borderId="0" applyFont="0" applyFill="0" applyBorder="0" applyAlignment="0" applyProtection="0"/>
    <xf numFmtId="0" fontId="1" fillId="0" borderId="0"/>
    <xf numFmtId="164" fontId="1" fillId="0" borderId="0" applyFont="0" applyFill="0" applyBorder="0" applyAlignment="0" applyProtection="0"/>
    <xf numFmtId="0" fontId="48" fillId="0" borderId="0" applyNumberFormat="0" applyFill="0" applyBorder="0" applyAlignment="0" applyProtection="0"/>
  </cellStyleXfs>
  <cellXfs count="396">
    <xf numFmtId="0" fontId="0" fillId="0" borderId="0" xfId="0"/>
    <xf numFmtId="0" fontId="3" fillId="0" borderId="0" xfId="0" applyFont="1"/>
    <xf numFmtId="165" fontId="0" fillId="0" borderId="0" xfId="28" applyFont="1"/>
    <xf numFmtId="165" fontId="3" fillId="0" borderId="0" xfId="28" applyFont="1"/>
    <xf numFmtId="0" fontId="0" fillId="23" borderId="10" xfId="0" applyFill="1" applyBorder="1"/>
    <xf numFmtId="0" fontId="3" fillId="24" borderId="10" xfId="0" applyFont="1" applyFill="1" applyBorder="1"/>
    <xf numFmtId="9" fontId="3" fillId="24" borderId="10" xfId="0" applyNumberFormat="1" applyFont="1" applyFill="1" applyBorder="1" applyAlignment="1">
      <alignment wrapText="1"/>
    </xf>
    <xf numFmtId="0" fontId="0" fillId="24" borderId="0" xfId="0" applyFill="1"/>
    <xf numFmtId="0" fontId="3" fillId="24" borderId="0" xfId="0" applyFont="1" applyFill="1"/>
    <xf numFmtId="0" fontId="21" fillId="24" borderId="0" xfId="0" applyFont="1" applyFill="1"/>
    <xf numFmtId="0" fontId="22" fillId="24" borderId="0" xfId="0" applyFont="1" applyFill="1"/>
    <xf numFmtId="0" fontId="27" fillId="24" borderId="0" xfId="38" applyFont="1" applyFill="1"/>
    <xf numFmtId="0" fontId="2" fillId="24" borderId="0" xfId="38" applyFill="1" applyProtection="1">
      <protection locked="0"/>
    </xf>
    <xf numFmtId="0" fontId="28" fillId="24" borderId="0" xfId="38" applyFont="1" applyFill="1" applyProtection="1">
      <protection locked="0"/>
    </xf>
    <xf numFmtId="0" fontId="25" fillId="24" borderId="0" xfId="38" applyFont="1" applyFill="1" applyProtection="1">
      <protection locked="0"/>
    </xf>
    <xf numFmtId="0" fontId="29" fillId="24" borderId="0" xfId="38" applyFont="1" applyFill="1" applyProtection="1">
      <protection locked="0"/>
    </xf>
    <xf numFmtId="0" fontId="0" fillId="24" borderId="0" xfId="0" applyFill="1" applyAlignment="1">
      <alignment horizontal="center"/>
    </xf>
    <xf numFmtId="0" fontId="27" fillId="0" borderId="11" xfId="38" applyFont="1" applyBorder="1"/>
    <xf numFmtId="0" fontId="27" fillId="0" borderId="0" xfId="38" applyFont="1"/>
    <xf numFmtId="0" fontId="24" fillId="33" borderId="17" xfId="0" applyFont="1" applyFill="1" applyBorder="1" applyAlignment="1">
      <alignment wrapText="1"/>
    </xf>
    <xf numFmtId="49" fontId="24" fillId="33" borderId="17" xfId="0" applyNumberFormat="1" applyFont="1" applyFill="1" applyBorder="1" applyAlignment="1">
      <alignment wrapText="1"/>
    </xf>
    <xf numFmtId="0" fontId="24" fillId="33" borderId="17" xfId="0" applyFont="1" applyFill="1" applyBorder="1" applyAlignment="1">
      <alignment horizontal="center"/>
    </xf>
    <xf numFmtId="0" fontId="24" fillId="33" borderId="17" xfId="0" applyFont="1" applyFill="1" applyBorder="1"/>
    <xf numFmtId="4" fontId="24" fillId="33" borderId="17" xfId="0" applyNumberFormat="1" applyFont="1" applyFill="1" applyBorder="1"/>
    <xf numFmtId="0" fontId="24" fillId="31" borderId="19" xfId="0" applyFont="1" applyFill="1" applyBorder="1" applyAlignment="1">
      <alignment wrapText="1"/>
    </xf>
    <xf numFmtId="49" fontId="24" fillId="31" borderId="19" xfId="0" applyNumberFormat="1" applyFont="1" applyFill="1" applyBorder="1" applyAlignment="1">
      <alignment wrapText="1"/>
    </xf>
    <xf numFmtId="0" fontId="24" fillId="31" borderId="19" xfId="0" applyFont="1" applyFill="1" applyBorder="1" applyAlignment="1">
      <alignment horizontal="center"/>
    </xf>
    <xf numFmtId="0" fontId="24" fillId="31" borderId="19" xfId="0" applyFont="1" applyFill="1" applyBorder="1"/>
    <xf numFmtId="4" fontId="24" fillId="31" borderId="19" xfId="0" applyNumberFormat="1" applyFont="1" applyFill="1" applyBorder="1"/>
    <xf numFmtId="9" fontId="24" fillId="31" borderId="19" xfId="41" applyFont="1" applyFill="1" applyBorder="1"/>
    <xf numFmtId="0" fontId="24" fillId="31" borderId="20" xfId="0" applyFont="1" applyFill="1" applyBorder="1" applyAlignment="1">
      <alignment wrapText="1"/>
    </xf>
    <xf numFmtId="49" fontId="24" fillId="31" borderId="20" xfId="0" applyNumberFormat="1" applyFont="1" applyFill="1" applyBorder="1" applyAlignment="1">
      <alignment wrapText="1"/>
    </xf>
    <xf numFmtId="0" fontId="24" fillId="31" borderId="20" xfId="0" applyFont="1" applyFill="1" applyBorder="1" applyAlignment="1">
      <alignment horizontal="center"/>
    </xf>
    <xf numFmtId="0" fontId="24" fillId="31" borderId="20" xfId="0" applyFont="1" applyFill="1" applyBorder="1"/>
    <xf numFmtId="4" fontId="24" fillId="31" borderId="20" xfId="0" applyNumberFormat="1" applyFont="1" applyFill="1" applyBorder="1"/>
    <xf numFmtId="0" fontId="24" fillId="31" borderId="21" xfId="0" applyFont="1" applyFill="1" applyBorder="1" applyAlignment="1">
      <alignment wrapText="1"/>
    </xf>
    <xf numFmtId="49" fontId="24" fillId="31" borderId="21" xfId="0" applyNumberFormat="1" applyFont="1" applyFill="1" applyBorder="1" applyAlignment="1">
      <alignment wrapText="1"/>
    </xf>
    <xf numFmtId="0" fontId="24" fillId="31" borderId="21" xfId="0" applyFont="1" applyFill="1" applyBorder="1" applyAlignment="1">
      <alignment horizontal="center"/>
    </xf>
    <xf numFmtId="0" fontId="24" fillId="31" borderId="21" xfId="0" applyFont="1" applyFill="1" applyBorder="1"/>
    <xf numFmtId="4" fontId="24" fillId="31" borderId="21" xfId="0" applyNumberFormat="1" applyFont="1" applyFill="1" applyBorder="1"/>
    <xf numFmtId="0" fontId="33" fillId="24" borderId="0" xfId="0" applyFont="1" applyFill="1"/>
    <xf numFmtId="0" fontId="30" fillId="25" borderId="0" xfId="0" applyFont="1" applyFill="1"/>
    <xf numFmtId="0" fontId="30" fillId="25" borderId="0" xfId="0" applyFont="1" applyFill="1" applyAlignment="1">
      <alignment horizontal="left"/>
    </xf>
    <xf numFmtId="0" fontId="30" fillId="25" borderId="0" xfId="0" applyFont="1" applyFill="1" applyAlignment="1">
      <alignment vertical="center" wrapText="1"/>
    </xf>
    <xf numFmtId="0" fontId="22" fillId="24" borderId="0" xfId="0" applyFont="1" applyFill="1" applyAlignment="1">
      <alignment vertical="center"/>
    </xf>
    <xf numFmtId="0" fontId="24" fillId="34" borderId="15" xfId="0" applyFont="1" applyFill="1" applyBorder="1" applyAlignment="1">
      <alignment vertical="center" wrapText="1"/>
    </xf>
    <xf numFmtId="0" fontId="24" fillId="33" borderId="22" xfId="0" applyFont="1" applyFill="1" applyBorder="1" applyAlignment="1">
      <alignment horizontal="center"/>
    </xf>
    <xf numFmtId="0" fontId="24" fillId="33" borderId="22" xfId="0" applyFont="1" applyFill="1" applyBorder="1"/>
    <xf numFmtId="4" fontId="24" fillId="33" borderId="22" xfId="0" applyNumberFormat="1" applyFont="1" applyFill="1" applyBorder="1"/>
    <xf numFmtId="0" fontId="0" fillId="32" borderId="15" xfId="0" applyFill="1" applyBorder="1"/>
    <xf numFmtId="0" fontId="0" fillId="24" borderId="15" xfId="0" applyFill="1" applyBorder="1"/>
    <xf numFmtId="0" fontId="30" fillId="25" borderId="14" xfId="0" applyFont="1" applyFill="1" applyBorder="1"/>
    <xf numFmtId="0" fontId="30" fillId="25" borderId="14" xfId="0" applyFont="1" applyFill="1" applyBorder="1" applyAlignment="1">
      <alignment horizontal="left"/>
    </xf>
    <xf numFmtId="0" fontId="30" fillId="25" borderId="14" xfId="0" applyFont="1" applyFill="1" applyBorder="1" applyAlignment="1">
      <alignment vertical="center" wrapText="1"/>
    </xf>
    <xf numFmtId="165" fontId="33" fillId="32" borderId="15" xfId="28" applyFont="1" applyFill="1" applyBorder="1" applyAlignment="1">
      <alignment horizontal="center" vertical="center"/>
    </xf>
    <xf numFmtId="165" fontId="35" fillId="25" borderId="14" xfId="28" applyFont="1" applyFill="1" applyBorder="1" applyAlignment="1">
      <alignment horizontal="center" vertical="center"/>
    </xf>
    <xf numFmtId="165" fontId="24" fillId="33" borderId="22" xfId="28" applyFont="1" applyFill="1" applyBorder="1"/>
    <xf numFmtId="165" fontId="24" fillId="31" borderId="19" xfId="28" applyFont="1" applyFill="1" applyBorder="1"/>
    <xf numFmtId="165" fontId="24" fillId="31" borderId="20" xfId="28" applyFont="1" applyFill="1" applyBorder="1"/>
    <xf numFmtId="165" fontId="24" fillId="31" borderId="21" xfId="28" applyFont="1" applyFill="1" applyBorder="1"/>
    <xf numFmtId="165" fontId="24" fillId="33" borderId="17" xfId="28" applyFont="1" applyFill="1" applyBorder="1"/>
    <xf numFmtId="9" fontId="0" fillId="0" borderId="0" xfId="0" applyNumberFormat="1"/>
    <xf numFmtId="0" fontId="37" fillId="24" borderId="0" xfId="38" applyFont="1" applyFill="1" applyAlignment="1">
      <alignment horizontal="left"/>
    </xf>
    <xf numFmtId="0" fontId="26" fillId="33" borderId="0" xfId="38" applyFont="1" applyFill="1"/>
    <xf numFmtId="165" fontId="24" fillId="31" borderId="22" xfId="28" applyFont="1" applyFill="1" applyBorder="1"/>
    <xf numFmtId="165" fontId="24" fillId="31" borderId="17" xfId="28" applyFont="1" applyFill="1" applyBorder="1"/>
    <xf numFmtId="165" fontId="24" fillId="30" borderId="22" xfId="28" applyFont="1" applyFill="1" applyBorder="1"/>
    <xf numFmtId="165" fontId="24" fillId="30" borderId="17" xfId="28" applyFont="1" applyFill="1" applyBorder="1"/>
    <xf numFmtId="165" fontId="24" fillId="36" borderId="22" xfId="28" applyFont="1" applyFill="1" applyBorder="1"/>
    <xf numFmtId="165" fontId="24" fillId="36" borderId="17" xfId="28" applyFont="1" applyFill="1" applyBorder="1"/>
    <xf numFmtId="165" fontId="33" fillId="32" borderId="13" xfId="28" applyFont="1" applyFill="1" applyBorder="1" applyAlignment="1">
      <alignment horizontal="center" vertical="center"/>
    </xf>
    <xf numFmtId="0" fontId="0" fillId="24" borderId="13" xfId="0" applyFill="1" applyBorder="1"/>
    <xf numFmtId="165" fontId="35" fillId="25" borderId="0" xfId="28" applyFont="1" applyFill="1" applyBorder="1" applyAlignment="1">
      <alignment horizontal="center" vertical="center"/>
    </xf>
    <xf numFmtId="0" fontId="30" fillId="37" borderId="0" xfId="0" applyFont="1" applyFill="1" applyAlignment="1">
      <alignment horizontal="center" vertical="center" wrapText="1"/>
    </xf>
    <xf numFmtId="165" fontId="33" fillId="24" borderId="15" xfId="28" applyFont="1" applyFill="1" applyBorder="1" applyAlignment="1">
      <alignment horizontal="center" vertical="center"/>
    </xf>
    <xf numFmtId="165" fontId="35" fillId="24" borderId="14" xfId="28" applyFont="1" applyFill="1" applyBorder="1" applyAlignment="1">
      <alignment horizontal="center" vertical="center"/>
    </xf>
    <xf numFmtId="165" fontId="35" fillId="24" borderId="0" xfId="28" applyFont="1" applyFill="1" applyBorder="1" applyAlignment="1">
      <alignment horizontal="center" vertical="center"/>
    </xf>
    <xf numFmtId="165" fontId="24" fillId="24" borderId="22" xfId="28" applyFont="1" applyFill="1" applyBorder="1"/>
    <xf numFmtId="165" fontId="24" fillId="24" borderId="17" xfId="28" applyFont="1" applyFill="1" applyBorder="1"/>
    <xf numFmtId="165" fontId="33" fillId="24" borderId="13" xfId="28" applyFont="1" applyFill="1" applyBorder="1" applyAlignment="1">
      <alignment horizontal="center" vertical="center"/>
    </xf>
    <xf numFmtId="0" fontId="2" fillId="34" borderId="15" xfId="0" applyFont="1" applyFill="1" applyBorder="1" applyAlignment="1">
      <alignment horizontal="center" vertical="center" wrapText="1"/>
    </xf>
    <xf numFmtId="9" fontId="35" fillId="25" borderId="14" xfId="41" applyFont="1" applyFill="1" applyBorder="1" applyAlignment="1">
      <alignment horizontal="center" vertical="center"/>
    </xf>
    <xf numFmtId="9" fontId="33" fillId="32" borderId="15" xfId="41" applyFont="1" applyFill="1" applyBorder="1" applyAlignment="1">
      <alignment horizontal="center" vertical="center"/>
    </xf>
    <xf numFmtId="9" fontId="33" fillId="32" borderId="13" xfId="41" applyFont="1" applyFill="1" applyBorder="1" applyAlignment="1">
      <alignment horizontal="center" vertical="center"/>
    </xf>
    <xf numFmtId="165" fontId="35" fillId="25" borderId="13" xfId="28" applyFont="1" applyFill="1" applyBorder="1" applyAlignment="1">
      <alignment horizontal="center" vertical="center"/>
    </xf>
    <xf numFmtId="9" fontId="35" fillId="25" borderId="13" xfId="41" applyFont="1" applyFill="1" applyBorder="1" applyAlignment="1">
      <alignment horizontal="center" vertical="center"/>
    </xf>
    <xf numFmtId="165" fontId="35" fillId="25" borderId="12" xfId="28" applyFont="1" applyFill="1" applyBorder="1" applyAlignment="1">
      <alignment horizontal="center" vertical="center"/>
    </xf>
    <xf numFmtId="9" fontId="35" fillId="25" borderId="12" xfId="41" applyFont="1" applyFill="1" applyBorder="1" applyAlignment="1">
      <alignment horizontal="center" vertical="center"/>
    </xf>
    <xf numFmtId="0" fontId="38" fillId="38" borderId="28" xfId="47" applyFont="1" applyFill="1" applyBorder="1" applyAlignment="1">
      <alignment horizontal="center" vertical="center"/>
    </xf>
    <xf numFmtId="49" fontId="38" fillId="38" borderId="28" xfId="47" applyNumberFormat="1" applyFont="1" applyFill="1" applyBorder="1" applyAlignment="1">
      <alignment horizontal="center" vertical="center" wrapText="1"/>
    </xf>
    <xf numFmtId="0" fontId="38" fillId="38" borderId="28" xfId="47" applyFont="1" applyFill="1" applyBorder="1" applyAlignment="1">
      <alignment horizontal="center" vertical="center" wrapText="1"/>
    </xf>
    <xf numFmtId="0" fontId="0" fillId="39" borderId="0" xfId="0" applyFill="1"/>
    <xf numFmtId="49" fontId="2" fillId="33" borderId="17" xfId="0" applyNumberFormat="1" applyFont="1" applyFill="1" applyBorder="1" applyAlignment="1">
      <alignment wrapText="1"/>
    </xf>
    <xf numFmtId="0" fontId="2" fillId="24" borderId="0" xfId="0" applyFont="1" applyFill="1"/>
    <xf numFmtId="0" fontId="2" fillId="34" borderId="15" xfId="0" applyFont="1" applyFill="1" applyBorder="1" applyAlignment="1">
      <alignment vertical="center" wrapText="1"/>
    </xf>
    <xf numFmtId="0" fontId="2" fillId="39" borderId="0" xfId="0" applyFont="1" applyFill="1"/>
    <xf numFmtId="0" fontId="2" fillId="25" borderId="14" xfId="0" applyFont="1" applyFill="1" applyBorder="1"/>
    <xf numFmtId="0" fontId="2" fillId="24" borderId="14" xfId="0" applyFont="1" applyFill="1" applyBorder="1"/>
    <xf numFmtId="0" fontId="2" fillId="39" borderId="0" xfId="0" applyFont="1" applyFill="1" applyAlignment="1">
      <alignment vertical="center"/>
    </xf>
    <xf numFmtId="0" fontId="2" fillId="24" borderId="0" xfId="0" applyFont="1" applyFill="1" applyAlignment="1">
      <alignment vertical="center"/>
    </xf>
    <xf numFmtId="165" fontId="2" fillId="34" borderId="15" xfId="0" applyNumberFormat="1" applyFont="1" applyFill="1" applyBorder="1" applyAlignment="1">
      <alignment vertical="center" wrapText="1"/>
    </xf>
    <xf numFmtId="0" fontId="2" fillId="33" borderId="17" xfId="0" applyFont="1" applyFill="1" applyBorder="1" applyAlignment="1">
      <alignment wrapText="1"/>
    </xf>
    <xf numFmtId="0" fontId="2" fillId="33" borderId="17" xfId="0" applyFont="1" applyFill="1" applyBorder="1" applyAlignment="1">
      <alignment horizontal="center"/>
    </xf>
    <xf numFmtId="0" fontId="2" fillId="33" borderId="17" xfId="0" applyFont="1" applyFill="1" applyBorder="1"/>
    <xf numFmtId="4" fontId="2" fillId="33" borderId="17" xfId="0" applyNumberFormat="1" applyFont="1" applyFill="1" applyBorder="1"/>
    <xf numFmtId="165" fontId="2" fillId="33" borderId="17" xfId="28" applyFont="1" applyFill="1" applyBorder="1"/>
    <xf numFmtId="0" fontId="2" fillId="31" borderId="19" xfId="0" applyFont="1" applyFill="1" applyBorder="1" applyAlignment="1">
      <alignment wrapText="1"/>
    </xf>
    <xf numFmtId="49" fontId="2" fillId="31" borderId="19" xfId="0" applyNumberFormat="1" applyFont="1" applyFill="1" applyBorder="1" applyAlignment="1">
      <alignment wrapText="1"/>
    </xf>
    <xf numFmtId="0" fontId="2" fillId="31" borderId="19" xfId="0" applyFont="1" applyFill="1" applyBorder="1" applyAlignment="1">
      <alignment horizontal="center"/>
    </xf>
    <xf numFmtId="0" fontId="2" fillId="31" borderId="19" xfId="0" applyFont="1" applyFill="1" applyBorder="1"/>
    <xf numFmtId="4" fontId="2" fillId="31" borderId="19" xfId="0" applyNumberFormat="1" applyFont="1" applyFill="1" applyBorder="1"/>
    <xf numFmtId="9" fontId="2" fillId="31" borderId="19" xfId="41" applyFont="1" applyFill="1" applyBorder="1"/>
    <xf numFmtId="165" fontId="2" fillId="31" borderId="19" xfId="28" applyFont="1" applyFill="1" applyBorder="1"/>
    <xf numFmtId="0" fontId="2" fillId="31" borderId="20" xfId="0" applyFont="1" applyFill="1" applyBorder="1" applyAlignment="1">
      <alignment wrapText="1"/>
    </xf>
    <xf numFmtId="49" fontId="2" fillId="31" borderId="20" xfId="0" applyNumberFormat="1" applyFont="1" applyFill="1" applyBorder="1" applyAlignment="1">
      <alignment wrapText="1"/>
    </xf>
    <xf numFmtId="0" fontId="2" fillId="31" borderId="20" xfId="0" applyFont="1" applyFill="1" applyBorder="1" applyAlignment="1">
      <alignment horizontal="center"/>
    </xf>
    <xf numFmtId="0" fontId="2" fillId="31" borderId="20" xfId="0" applyFont="1" applyFill="1" applyBorder="1"/>
    <xf numFmtId="4" fontId="2" fillId="31" borderId="20" xfId="0" applyNumberFormat="1" applyFont="1" applyFill="1" applyBorder="1"/>
    <xf numFmtId="165" fontId="2" fillId="31" borderId="20" xfId="28" applyFont="1" applyFill="1" applyBorder="1"/>
    <xf numFmtId="0" fontId="2" fillId="31" borderId="21" xfId="0" applyFont="1" applyFill="1" applyBorder="1" applyAlignment="1">
      <alignment wrapText="1"/>
    </xf>
    <xf numFmtId="49" fontId="2" fillId="31" borderId="21" xfId="0" applyNumberFormat="1" applyFont="1" applyFill="1" applyBorder="1" applyAlignment="1">
      <alignment wrapText="1"/>
    </xf>
    <xf numFmtId="0" fontId="2" fillId="31" borderId="21" xfId="0" applyFont="1" applyFill="1" applyBorder="1" applyAlignment="1">
      <alignment horizontal="center"/>
    </xf>
    <xf numFmtId="0" fontId="2" fillId="31" borderId="21" xfId="0" applyFont="1" applyFill="1" applyBorder="1"/>
    <xf numFmtId="4" fontId="2" fillId="31" borderId="21" xfId="0" applyNumberFormat="1" applyFont="1" applyFill="1" applyBorder="1"/>
    <xf numFmtId="165" fontId="2" fillId="31" borderId="21" xfId="28" applyFont="1" applyFill="1" applyBorder="1"/>
    <xf numFmtId="0" fontId="2" fillId="31" borderId="19" xfId="41" applyNumberFormat="1" applyFont="1" applyFill="1" applyBorder="1"/>
    <xf numFmtId="0" fontId="2" fillId="31" borderId="23" xfId="0" applyFont="1" applyFill="1" applyBorder="1" applyAlignment="1">
      <alignment horizontal="center"/>
    </xf>
    <xf numFmtId="0" fontId="2" fillId="31" borderId="23" xfId="0" applyFont="1" applyFill="1" applyBorder="1"/>
    <xf numFmtId="4" fontId="2" fillId="31" borderId="23" xfId="0" applyNumberFormat="1" applyFont="1" applyFill="1" applyBorder="1"/>
    <xf numFmtId="165" fontId="2" fillId="31" borderId="23" xfId="28" applyFont="1" applyFill="1" applyBorder="1"/>
    <xf numFmtId="0" fontId="2" fillId="25" borderId="0" xfId="0" applyFont="1" applyFill="1"/>
    <xf numFmtId="0" fontId="2" fillId="24" borderId="15" xfId="0" applyFont="1" applyFill="1" applyBorder="1" applyAlignment="1">
      <alignment vertical="center" wrapText="1"/>
    </xf>
    <xf numFmtId="9" fontId="2" fillId="34" borderId="15" xfId="41" applyFont="1" applyFill="1" applyBorder="1" applyAlignment="1">
      <alignment horizontal="center" vertical="center" wrapText="1"/>
    </xf>
    <xf numFmtId="165" fontId="2" fillId="24" borderId="15" xfId="0" applyNumberFormat="1" applyFont="1" applyFill="1" applyBorder="1" applyAlignment="1">
      <alignment vertical="center" wrapText="1"/>
    </xf>
    <xf numFmtId="165" fontId="2" fillId="31" borderId="17" xfId="28" applyFont="1" applyFill="1" applyBorder="1"/>
    <xf numFmtId="9" fontId="2" fillId="31" borderId="17" xfId="41" applyFont="1" applyFill="1" applyBorder="1" applyAlignment="1">
      <alignment horizontal="center"/>
    </xf>
    <xf numFmtId="165" fontId="2" fillId="24" borderId="17" xfId="28" applyFont="1" applyFill="1" applyBorder="1"/>
    <xf numFmtId="165" fontId="2" fillId="30" borderId="17" xfId="28" applyFont="1" applyFill="1" applyBorder="1"/>
    <xf numFmtId="165" fontId="2" fillId="36" borderId="17" xfId="28" applyFont="1" applyFill="1" applyBorder="1"/>
    <xf numFmtId="9" fontId="2" fillId="36" borderId="17" xfId="41" applyFont="1" applyFill="1" applyBorder="1" applyAlignment="1">
      <alignment horizontal="center"/>
    </xf>
    <xf numFmtId="0" fontId="2" fillId="33" borderId="16" xfId="0" applyFont="1" applyFill="1" applyBorder="1" applyAlignment="1">
      <alignment wrapText="1"/>
    </xf>
    <xf numFmtId="165" fontId="2" fillId="33" borderId="16" xfId="28" applyFont="1" applyFill="1" applyBorder="1"/>
    <xf numFmtId="165" fontId="2" fillId="24" borderId="16" xfId="28" applyFont="1" applyFill="1" applyBorder="1"/>
    <xf numFmtId="165" fontId="2" fillId="30" borderId="16" xfId="28" applyFont="1" applyFill="1" applyBorder="1"/>
    <xf numFmtId="165" fontId="2" fillId="36" borderId="16" xfId="28" applyFont="1" applyFill="1" applyBorder="1"/>
    <xf numFmtId="165" fontId="2" fillId="31" borderId="15" xfId="0" applyNumberFormat="1" applyFont="1" applyFill="1" applyBorder="1" applyAlignment="1">
      <alignment vertical="center" wrapText="1"/>
    </xf>
    <xf numFmtId="165" fontId="2" fillId="31" borderId="22" xfId="28" applyFont="1" applyFill="1" applyBorder="1"/>
    <xf numFmtId="9" fontId="2" fillId="31" borderId="22" xfId="41" applyFont="1" applyFill="1" applyBorder="1" applyAlignment="1">
      <alignment horizontal="center"/>
    </xf>
    <xf numFmtId="165" fontId="2" fillId="30" borderId="15" xfId="0" applyNumberFormat="1" applyFont="1" applyFill="1" applyBorder="1" applyAlignment="1">
      <alignment vertical="center" wrapText="1"/>
    </xf>
    <xf numFmtId="165" fontId="2" fillId="36" borderId="15" xfId="0" applyNumberFormat="1" applyFont="1" applyFill="1" applyBorder="1" applyAlignment="1">
      <alignment vertical="center" wrapText="1"/>
    </xf>
    <xf numFmtId="9" fontId="2" fillId="36" borderId="22" xfId="41" applyFont="1" applyFill="1" applyBorder="1" applyAlignment="1">
      <alignment horizontal="center"/>
    </xf>
    <xf numFmtId="165" fontId="2" fillId="31" borderId="0" xfId="0" applyNumberFormat="1" applyFont="1" applyFill="1" applyAlignment="1">
      <alignment vertical="center" wrapText="1"/>
    </xf>
    <xf numFmtId="165" fontId="2" fillId="36" borderId="0" xfId="0" applyNumberFormat="1" applyFont="1" applyFill="1" applyAlignment="1">
      <alignment vertical="center" wrapText="1"/>
    </xf>
    <xf numFmtId="165" fontId="2" fillId="30" borderId="22" xfId="28" applyFont="1" applyFill="1" applyBorder="1"/>
    <xf numFmtId="0" fontId="2" fillId="31" borderId="15" xfId="0" applyFont="1" applyFill="1" applyBorder="1" applyAlignment="1">
      <alignment horizontal="center" vertical="center" wrapText="1"/>
    </xf>
    <xf numFmtId="0" fontId="2" fillId="0" borderId="0" xfId="0" applyFont="1"/>
    <xf numFmtId="0" fontId="2" fillId="39" borderId="13" xfId="0" applyFont="1" applyFill="1" applyBorder="1" applyAlignment="1">
      <alignment vertical="center"/>
    </xf>
    <xf numFmtId="0" fontId="2" fillId="24" borderId="13" xfId="0" applyFont="1" applyFill="1" applyBorder="1"/>
    <xf numFmtId="0" fontId="30" fillId="25" borderId="13" xfId="0" applyFont="1" applyFill="1" applyBorder="1"/>
    <xf numFmtId="0" fontId="30" fillId="25" borderId="13" xfId="0" applyFont="1" applyFill="1" applyBorder="1" applyAlignment="1">
      <alignment horizontal="left"/>
    </xf>
    <xf numFmtId="0" fontId="30" fillId="25" borderId="13" xfId="0" applyFont="1" applyFill="1" applyBorder="1" applyAlignment="1">
      <alignment vertical="center" wrapText="1"/>
    </xf>
    <xf numFmtId="0" fontId="2" fillId="25" borderId="13" xfId="0" applyFont="1" applyFill="1" applyBorder="1"/>
    <xf numFmtId="0" fontId="22" fillId="24" borderId="13" xfId="0" applyFont="1" applyFill="1" applyBorder="1"/>
    <xf numFmtId="0" fontId="2" fillId="34" borderId="0" xfId="0" applyFont="1" applyFill="1" applyAlignment="1">
      <alignment vertical="center" wrapText="1"/>
    </xf>
    <xf numFmtId="0" fontId="0" fillId="24" borderId="14" xfId="0" applyFill="1" applyBorder="1"/>
    <xf numFmtId="0" fontId="0" fillId="32" borderId="13" xfId="0" applyFill="1" applyBorder="1"/>
    <xf numFmtId="0" fontId="0" fillId="39" borderId="30" xfId="0" applyFill="1" applyBorder="1"/>
    <xf numFmtId="0" fontId="0" fillId="24" borderId="30" xfId="0" applyFill="1" applyBorder="1"/>
    <xf numFmtId="0" fontId="0" fillId="32" borderId="31" xfId="0" applyFill="1" applyBorder="1"/>
    <xf numFmtId="0" fontId="0" fillId="24" borderId="31" xfId="0" applyFill="1" applyBorder="1"/>
    <xf numFmtId="0" fontId="2" fillId="32" borderId="31" xfId="0" applyFont="1" applyFill="1" applyBorder="1" applyAlignment="1">
      <alignment wrapText="1"/>
    </xf>
    <xf numFmtId="0" fontId="2" fillId="31" borderId="23" xfId="0" applyFont="1" applyFill="1" applyBorder="1" applyAlignment="1">
      <alignment wrapText="1"/>
    </xf>
    <xf numFmtId="49" fontId="2" fillId="31" borderId="23" xfId="0" applyNumberFormat="1" applyFont="1" applyFill="1" applyBorder="1" applyAlignment="1">
      <alignment wrapText="1"/>
    </xf>
    <xf numFmtId="0" fontId="2" fillId="32" borderId="13" xfId="0" applyFont="1" applyFill="1" applyBorder="1" applyAlignment="1">
      <alignment horizontal="left" vertical="top" wrapText="1"/>
    </xf>
    <xf numFmtId="0" fontId="2" fillId="31" borderId="17" xfId="0" applyFont="1" applyFill="1" applyBorder="1" applyAlignment="1">
      <alignment wrapText="1"/>
    </xf>
    <xf numFmtId="49" fontId="2" fillId="31" borderId="17" xfId="0" applyNumberFormat="1" applyFont="1" applyFill="1" applyBorder="1" applyAlignment="1">
      <alignment wrapText="1"/>
    </xf>
    <xf numFmtId="0" fontId="2" fillId="31" borderId="17" xfId="0" applyFont="1" applyFill="1" applyBorder="1"/>
    <xf numFmtId="4" fontId="2" fillId="31" borderId="17" xfId="0" applyNumberFormat="1" applyFont="1" applyFill="1" applyBorder="1"/>
    <xf numFmtId="9" fontId="2" fillId="31" borderId="17" xfId="41" applyFont="1" applyFill="1" applyBorder="1"/>
    <xf numFmtId="0" fontId="2" fillId="39" borderId="14" xfId="0" applyFont="1" applyFill="1" applyBorder="1" applyAlignment="1">
      <alignment vertical="center"/>
    </xf>
    <xf numFmtId="0" fontId="24" fillId="31" borderId="23" xfId="0" applyFont="1" applyFill="1" applyBorder="1" applyAlignment="1">
      <alignment wrapText="1"/>
    </xf>
    <xf numFmtId="49" fontId="24" fillId="31" borderId="23" xfId="0" applyNumberFormat="1" applyFont="1" applyFill="1" applyBorder="1" applyAlignment="1">
      <alignment wrapText="1"/>
    </xf>
    <xf numFmtId="0" fontId="24" fillId="31" borderId="23" xfId="0" applyFont="1" applyFill="1" applyBorder="1"/>
    <xf numFmtId="4" fontId="24" fillId="31" borderId="23" xfId="0" applyNumberFormat="1" applyFont="1" applyFill="1" applyBorder="1"/>
    <xf numFmtId="49" fontId="2" fillId="30" borderId="22" xfId="28" applyNumberFormat="1" applyFont="1" applyFill="1" applyBorder="1" applyAlignment="1">
      <alignment horizontal="right"/>
    </xf>
    <xf numFmtId="165" fontId="2" fillId="30" borderId="22" xfId="28" applyFont="1" applyFill="1" applyBorder="1" applyAlignment="1">
      <alignment horizontal="center"/>
    </xf>
    <xf numFmtId="165" fontId="2" fillId="30" borderId="17" xfId="28" applyFont="1" applyFill="1" applyBorder="1" applyAlignment="1">
      <alignment horizontal="center"/>
    </xf>
    <xf numFmtId="14" fontId="2" fillId="30" borderId="22" xfId="28" applyNumberFormat="1" applyFont="1" applyFill="1" applyBorder="1" applyAlignment="1">
      <alignment horizontal="center"/>
    </xf>
    <xf numFmtId="14" fontId="2" fillId="30" borderId="17" xfId="28" applyNumberFormat="1" applyFont="1" applyFill="1" applyBorder="1" applyAlignment="1">
      <alignment horizontal="center"/>
    </xf>
    <xf numFmtId="14" fontId="0" fillId="24" borderId="0" xfId="0" applyNumberFormat="1" applyFill="1" applyAlignment="1">
      <alignment horizontal="center"/>
    </xf>
    <xf numFmtId="0" fontId="34" fillId="35" borderId="15" xfId="0" applyFont="1" applyFill="1" applyBorder="1" applyAlignment="1">
      <alignment vertical="center" wrapText="1"/>
    </xf>
    <xf numFmtId="0" fontId="34" fillId="35" borderId="15" xfId="0" applyFont="1" applyFill="1" applyBorder="1" applyAlignment="1">
      <alignment vertical="center"/>
    </xf>
    <xf numFmtId="0" fontId="34" fillId="35" borderId="13" xfId="0" applyFont="1" applyFill="1" applyBorder="1" applyAlignment="1">
      <alignment vertical="center"/>
    </xf>
    <xf numFmtId="49" fontId="2" fillId="30" borderId="17" xfId="28" applyNumberFormat="1" applyFont="1" applyFill="1" applyBorder="1" applyAlignment="1">
      <alignment horizontal="right"/>
    </xf>
    <xf numFmtId="49" fontId="0" fillId="24" borderId="0" xfId="0" applyNumberFormat="1" applyFill="1" applyAlignment="1">
      <alignment horizontal="right"/>
    </xf>
    <xf numFmtId="165" fontId="0" fillId="24" borderId="0" xfId="28" applyFont="1" applyFill="1"/>
    <xf numFmtId="165" fontId="0" fillId="24" borderId="0" xfId="0" applyNumberFormat="1" applyFill="1"/>
    <xf numFmtId="0" fontId="39" fillId="0" borderId="10" xfId="0" applyFont="1" applyBorder="1" applyAlignment="1">
      <alignment wrapText="1"/>
    </xf>
    <xf numFmtId="0" fontId="39" fillId="0" borderId="32" xfId="0" applyFont="1" applyBorder="1" applyAlignment="1">
      <alignment horizontal="center" wrapText="1"/>
    </xf>
    <xf numFmtId="0" fontId="39" fillId="24" borderId="0" xfId="0" applyFont="1" applyFill="1"/>
    <xf numFmtId="0" fontId="23" fillId="40" borderId="0" xfId="0" applyFont="1" applyFill="1" applyAlignment="1">
      <alignment horizontal="left" vertical="center"/>
    </xf>
    <xf numFmtId="0" fontId="40" fillId="24" borderId="0" xfId="0" applyFont="1" applyFill="1"/>
    <xf numFmtId="15" fontId="39" fillId="0" borderId="10" xfId="0" applyNumberFormat="1" applyFont="1" applyBorder="1" applyAlignment="1">
      <alignment horizontal="center" wrapText="1"/>
    </xf>
    <xf numFmtId="0" fontId="39" fillId="24" borderId="0" xfId="0" applyFont="1" applyFill="1" applyAlignment="1">
      <alignment wrapText="1"/>
    </xf>
    <xf numFmtId="165" fontId="41" fillId="24" borderId="0" xfId="0" applyNumberFormat="1" applyFont="1" applyFill="1" applyAlignment="1">
      <alignment wrapText="1"/>
    </xf>
    <xf numFmtId="165" fontId="39" fillId="31" borderId="10" xfId="28" applyFont="1" applyFill="1" applyBorder="1" applyAlignment="1">
      <alignment wrapText="1"/>
    </xf>
    <xf numFmtId="0" fontId="39" fillId="31" borderId="10" xfId="0" applyFont="1" applyFill="1" applyBorder="1" applyAlignment="1">
      <alignment wrapText="1"/>
    </xf>
    <xf numFmtId="165" fontId="41" fillId="31" borderId="10" xfId="0" applyNumberFormat="1" applyFont="1" applyFill="1" applyBorder="1" applyAlignment="1">
      <alignment wrapText="1"/>
    </xf>
    <xf numFmtId="0" fontId="33" fillId="24" borderId="17" xfId="0" applyFont="1" applyFill="1" applyBorder="1" applyAlignment="1">
      <alignment wrapText="1"/>
    </xf>
    <xf numFmtId="0" fontId="2" fillId="24" borderId="17" xfId="0" applyFont="1" applyFill="1" applyBorder="1" applyAlignment="1">
      <alignment wrapText="1"/>
    </xf>
    <xf numFmtId="0" fontId="33" fillId="24" borderId="24" xfId="0" applyFont="1" applyFill="1" applyBorder="1" applyAlignment="1">
      <alignment wrapText="1"/>
    </xf>
    <xf numFmtId="0" fontId="2" fillId="24" borderId="24" xfId="0" applyFont="1" applyFill="1" applyBorder="1" applyAlignment="1">
      <alignment wrapText="1"/>
    </xf>
    <xf numFmtId="165" fontId="2" fillId="33" borderId="10" xfId="28" applyFont="1" applyFill="1" applyBorder="1" applyAlignment="1">
      <alignment wrapText="1"/>
    </xf>
    <xf numFmtId="0" fontId="33" fillId="24" borderId="17" xfId="0" applyFont="1" applyFill="1" applyBorder="1" applyAlignment="1">
      <alignment horizontal="right" wrapText="1"/>
    </xf>
    <xf numFmtId="166" fontId="41" fillId="31" borderId="32" xfId="28" applyNumberFormat="1" applyFont="1" applyFill="1" applyBorder="1" applyAlignment="1">
      <alignment horizontal="center" wrapText="1"/>
    </xf>
    <xf numFmtId="166" fontId="41" fillId="31" borderId="10" xfId="28" applyNumberFormat="1" applyFont="1" applyFill="1" applyBorder="1" applyAlignment="1">
      <alignment horizontal="center" wrapText="1"/>
    </xf>
    <xf numFmtId="166" fontId="41" fillId="31" borderId="39" xfId="28" applyNumberFormat="1" applyFont="1" applyFill="1" applyBorder="1" applyAlignment="1">
      <alignment horizontal="center" wrapText="1"/>
    </xf>
    <xf numFmtId="0" fontId="2" fillId="24" borderId="10" xfId="0" applyFont="1" applyFill="1" applyBorder="1"/>
    <xf numFmtId="15" fontId="39" fillId="31" borderId="10" xfId="0" applyNumberFormat="1" applyFont="1" applyFill="1" applyBorder="1" applyAlignment="1">
      <alignment horizontal="center" wrapText="1"/>
    </xf>
    <xf numFmtId="0" fontId="0" fillId="41" borderId="0" xfId="0" applyFill="1"/>
    <xf numFmtId="0" fontId="23" fillId="42" borderId="0" xfId="0" applyFont="1" applyFill="1" applyAlignment="1">
      <alignment horizontal="left" vertical="center"/>
    </xf>
    <xf numFmtId="0" fontId="39" fillId="41" borderId="0" xfId="0" applyFont="1" applyFill="1"/>
    <xf numFmtId="0" fontId="40" fillId="41" borderId="0" xfId="0" applyFont="1" applyFill="1"/>
    <xf numFmtId="15" fontId="39" fillId="41" borderId="0" xfId="0" applyNumberFormat="1" applyFont="1" applyFill="1" applyAlignment="1">
      <alignment horizontal="center" wrapText="1"/>
    </xf>
    <xf numFmtId="0" fontId="39" fillId="42" borderId="0" xfId="0" applyFont="1" applyFill="1" applyAlignment="1">
      <alignment wrapText="1"/>
    </xf>
    <xf numFmtId="0" fontId="39" fillId="24" borderId="32" xfId="0" applyFont="1" applyFill="1" applyBorder="1" applyAlignment="1">
      <alignment horizontal="center" wrapText="1"/>
    </xf>
    <xf numFmtId="0" fontId="39" fillId="24" borderId="10" xfId="0" applyFont="1" applyFill="1" applyBorder="1" applyAlignment="1">
      <alignment wrapText="1"/>
    </xf>
    <xf numFmtId="0" fontId="39" fillId="24" borderId="32" xfId="0" applyFont="1" applyFill="1" applyBorder="1" applyAlignment="1">
      <alignment horizontal="center" vertical="center" wrapText="1"/>
    </xf>
    <xf numFmtId="0" fontId="0" fillId="31" borderId="10" xfId="0" applyFill="1" applyBorder="1" applyAlignment="1">
      <alignment horizontal="center"/>
    </xf>
    <xf numFmtId="0" fontId="0" fillId="31" borderId="10" xfId="0" applyFill="1" applyBorder="1"/>
    <xf numFmtId="0" fontId="39" fillId="24" borderId="32" xfId="0" applyFont="1" applyFill="1" applyBorder="1" applyAlignment="1">
      <alignment horizontal="left" vertical="center" wrapText="1"/>
    </xf>
    <xf numFmtId="0" fontId="39" fillId="24" borderId="32" xfId="0" applyFont="1" applyFill="1" applyBorder="1" applyAlignment="1">
      <alignment horizontal="left" wrapText="1"/>
    </xf>
    <xf numFmtId="15" fontId="39" fillId="24" borderId="38" xfId="0" applyNumberFormat="1" applyFont="1" applyFill="1" applyBorder="1" applyAlignment="1">
      <alignment wrapText="1"/>
    </xf>
    <xf numFmtId="15" fontId="39" fillId="24" borderId="10" xfId="0" applyNumberFormat="1" applyFont="1" applyFill="1" applyBorder="1" applyAlignment="1">
      <alignment wrapText="1"/>
    </xf>
    <xf numFmtId="0" fontId="0" fillId="41" borderId="0" xfId="0" applyFill="1" applyAlignment="1">
      <alignment horizontal="left"/>
    </xf>
    <xf numFmtId="0" fontId="32" fillId="41" borderId="0" xfId="0" applyFont="1" applyFill="1"/>
    <xf numFmtId="0" fontId="32" fillId="41" borderId="41" xfId="0" applyFont="1" applyFill="1" applyBorder="1" applyAlignment="1">
      <alignment vertical="center" wrapText="1"/>
    </xf>
    <xf numFmtId="0" fontId="26" fillId="24" borderId="10" xfId="38" applyFont="1" applyFill="1" applyBorder="1"/>
    <xf numFmtId="9" fontId="0" fillId="31" borderId="10" xfId="41" applyFont="1" applyFill="1" applyBorder="1"/>
    <xf numFmtId="0" fontId="37" fillId="24" borderId="10" xfId="38" applyFont="1" applyFill="1" applyBorder="1"/>
    <xf numFmtId="0" fontId="2" fillId="43" borderId="0" xfId="38" applyFill="1"/>
    <xf numFmtId="0" fontId="43" fillId="43" borderId="0" xfId="38" applyFont="1" applyFill="1"/>
    <xf numFmtId="0" fontId="44" fillId="0" borderId="0" xfId="0" applyFont="1"/>
    <xf numFmtId="0" fontId="44" fillId="0" borderId="47" xfId="0" applyFont="1" applyBorder="1"/>
    <xf numFmtId="0" fontId="44" fillId="0" borderId="10" xfId="0" applyFont="1" applyBorder="1" applyAlignment="1">
      <alignment horizontal="center" vertical="center" wrapText="1"/>
    </xf>
    <xf numFmtId="0" fontId="44" fillId="0" borderId="10" xfId="0" applyFont="1" applyBorder="1"/>
    <xf numFmtId="0" fontId="44" fillId="44" borderId="32" xfId="0" applyFont="1" applyFill="1" applyBorder="1"/>
    <xf numFmtId="0" fontId="44" fillId="45" borderId="32" xfId="0" applyFont="1" applyFill="1" applyBorder="1"/>
    <xf numFmtId="0" fontId="44" fillId="46" borderId="32" xfId="0" applyFont="1" applyFill="1" applyBorder="1"/>
    <xf numFmtId="0" fontId="44" fillId="47" borderId="10" xfId="0" applyFont="1" applyFill="1" applyBorder="1"/>
    <xf numFmtId="0" fontId="44" fillId="48" borderId="10" xfId="0" applyFont="1" applyFill="1" applyBorder="1"/>
    <xf numFmtId="165" fontId="39" fillId="29" borderId="38" xfId="28" applyFont="1" applyFill="1" applyBorder="1" applyAlignment="1">
      <alignment wrapText="1"/>
    </xf>
    <xf numFmtId="165" fontId="39" fillId="29" borderId="10" xfId="28" applyFont="1" applyFill="1" applyBorder="1" applyAlignment="1">
      <alignment wrapText="1"/>
    </xf>
    <xf numFmtId="166" fontId="41" fillId="29" borderId="40" xfId="28" applyNumberFormat="1" applyFont="1" applyFill="1" applyBorder="1" applyAlignment="1">
      <alignment horizontal="center" wrapText="1"/>
    </xf>
    <xf numFmtId="0" fontId="0" fillId="29" borderId="10" xfId="0" applyFill="1" applyBorder="1" applyAlignment="1">
      <alignment horizontal="center"/>
    </xf>
    <xf numFmtId="0" fontId="46" fillId="41" borderId="41" xfId="0" applyFont="1" applyFill="1" applyBorder="1" applyAlignment="1">
      <alignment vertical="center" wrapText="1"/>
    </xf>
    <xf numFmtId="166" fontId="0" fillId="29" borderId="10" xfId="0" applyNumberFormat="1" applyFill="1" applyBorder="1"/>
    <xf numFmtId="0" fontId="34" fillId="49" borderId="35" xfId="0" applyFont="1" applyFill="1" applyBorder="1" applyAlignment="1">
      <alignment horizontal="center" vertical="center"/>
    </xf>
    <xf numFmtId="0" fontId="34" fillId="49" borderId="36" xfId="0" applyFont="1" applyFill="1" applyBorder="1" applyAlignment="1">
      <alignment horizontal="center" vertical="center"/>
    </xf>
    <xf numFmtId="0" fontId="34" fillId="49" borderId="37" xfId="0" applyFont="1" applyFill="1" applyBorder="1" applyAlignment="1">
      <alignment horizontal="center" vertical="center"/>
    </xf>
    <xf numFmtId="165" fontId="0" fillId="31" borderId="10" xfId="28" applyFont="1" applyFill="1" applyBorder="1"/>
    <xf numFmtId="0" fontId="2" fillId="31" borderId="10" xfId="0" applyFont="1" applyFill="1" applyBorder="1"/>
    <xf numFmtId="0" fontId="2" fillId="31" borderId="10" xfId="0" applyFont="1" applyFill="1" applyBorder="1" applyAlignment="1">
      <alignment vertical="center"/>
    </xf>
    <xf numFmtId="0" fontId="2" fillId="31" borderId="10" xfId="0" applyFont="1" applyFill="1" applyBorder="1" applyAlignment="1">
      <alignment horizontal="center" vertical="center"/>
    </xf>
    <xf numFmtId="165" fontId="0" fillId="31" borderId="10" xfId="28" applyFont="1" applyFill="1" applyBorder="1" applyAlignment="1">
      <alignment horizontal="right" vertical="center"/>
    </xf>
    <xf numFmtId="0" fontId="33" fillId="24" borderId="0" xfId="0" applyFont="1" applyFill="1" applyAlignment="1">
      <alignment horizontal="right" wrapText="1"/>
    </xf>
    <xf numFmtId="0" fontId="34" fillId="49" borderId="42" xfId="0" applyFont="1" applyFill="1" applyBorder="1" applyAlignment="1">
      <alignment horizontal="center" vertical="center"/>
    </xf>
    <xf numFmtId="0" fontId="34" fillId="49" borderId="44" xfId="0" applyFont="1" applyFill="1" applyBorder="1" applyAlignment="1">
      <alignment horizontal="center" vertical="center"/>
    </xf>
    <xf numFmtId="0" fontId="34" fillId="49" borderId="43" xfId="0" applyFont="1" applyFill="1" applyBorder="1" applyAlignment="1">
      <alignment horizontal="center" vertical="center"/>
    </xf>
    <xf numFmtId="0" fontId="0" fillId="50" borderId="10" xfId="0" applyFill="1" applyBorder="1"/>
    <xf numFmtId="0" fontId="34" fillId="49" borderId="10" xfId="0" applyFont="1" applyFill="1" applyBorder="1" applyAlignment="1">
      <alignment horizontal="center" vertical="center"/>
    </xf>
    <xf numFmtId="0" fontId="39" fillId="0" borderId="10" xfId="0" applyFont="1" applyBorder="1" applyAlignment="1">
      <alignment horizontal="center" wrapText="1"/>
    </xf>
    <xf numFmtId="165" fontId="41" fillId="29" borderId="10" xfId="28" applyFont="1" applyFill="1" applyBorder="1" applyAlignment="1">
      <alignment horizontal="center" wrapText="1"/>
    </xf>
    <xf numFmtId="0" fontId="47" fillId="24" borderId="0" xfId="38" applyFont="1" applyFill="1" applyProtection="1">
      <protection locked="0"/>
    </xf>
    <xf numFmtId="0" fontId="25" fillId="24" borderId="13" xfId="38" applyFont="1" applyFill="1" applyBorder="1" applyProtection="1">
      <protection locked="0"/>
    </xf>
    <xf numFmtId="0" fontId="36" fillId="31" borderId="0" xfId="38" applyFont="1" applyFill="1" applyAlignment="1" applyProtection="1">
      <alignment horizontal="left" vertical="center"/>
      <protection locked="0"/>
    </xf>
    <xf numFmtId="0" fontId="33" fillId="31" borderId="0" xfId="45" applyFont="1" applyFill="1" applyAlignment="1">
      <alignment horizontal="center" vertical="center" wrapText="1"/>
    </xf>
    <xf numFmtId="0" fontId="35" fillId="28" borderId="18" xfId="38" applyFont="1" applyFill="1" applyBorder="1" applyAlignment="1" applyProtection="1">
      <alignment horizontal="center" vertical="center"/>
      <protection locked="0"/>
    </xf>
    <xf numFmtId="0" fontId="35" fillId="26" borderId="0" xfId="0" applyFont="1" applyFill="1" applyAlignment="1">
      <alignment horizontal="center" vertical="top" wrapText="1"/>
    </xf>
    <xf numFmtId="14" fontId="33" fillId="30" borderId="10" xfId="28" applyNumberFormat="1" applyFont="1" applyFill="1" applyBorder="1" applyAlignment="1">
      <alignment horizontal="center"/>
    </xf>
    <xf numFmtId="0" fontId="2" fillId="24" borderId="16" xfId="0" applyFont="1" applyFill="1" applyBorder="1" applyAlignment="1">
      <alignment horizontal="left" vertical="center" wrapText="1"/>
    </xf>
    <xf numFmtId="0" fontId="47" fillId="24" borderId="16" xfId="0" applyFont="1" applyFill="1" applyBorder="1" applyAlignment="1">
      <alignment horizontal="left" wrapText="1"/>
    </xf>
    <xf numFmtId="0" fontId="49" fillId="24" borderId="0" xfId="0" applyFont="1" applyFill="1"/>
    <xf numFmtId="0" fontId="49" fillId="24" borderId="31" xfId="0" applyFont="1" applyFill="1" applyBorder="1"/>
    <xf numFmtId="0" fontId="49" fillId="24" borderId="14" xfId="0" applyFont="1" applyFill="1" applyBorder="1"/>
    <xf numFmtId="0" fontId="49" fillId="24" borderId="0" xfId="0" applyFont="1" applyFill="1" applyAlignment="1">
      <alignment vertical="center"/>
    </xf>
    <xf numFmtId="167" fontId="49" fillId="24" borderId="0" xfId="0" applyNumberFormat="1" applyFont="1" applyFill="1"/>
    <xf numFmtId="0" fontId="49" fillId="24" borderId="13" xfId="0" applyFont="1" applyFill="1" applyBorder="1"/>
    <xf numFmtId="9" fontId="2" fillId="31" borderId="20" xfId="41" applyFont="1" applyFill="1" applyBorder="1"/>
    <xf numFmtId="0" fontId="26" fillId="24" borderId="0" xfId="0" applyFont="1" applyFill="1"/>
    <xf numFmtId="165" fontId="2" fillId="34" borderId="15" xfId="28" applyFont="1" applyFill="1" applyBorder="1" applyAlignment="1">
      <alignment horizontal="center" vertical="center" wrapText="1"/>
    </xf>
    <xf numFmtId="165" fontId="2" fillId="34" borderId="15" xfId="28" applyFont="1" applyFill="1" applyBorder="1" applyAlignment="1">
      <alignment vertical="center" wrapText="1"/>
    </xf>
    <xf numFmtId="165" fontId="2" fillId="36" borderId="19" xfId="28" applyFont="1" applyFill="1" applyBorder="1"/>
    <xf numFmtId="165" fontId="2" fillId="36" borderId="17" xfId="28" applyFont="1" applyFill="1" applyBorder="1" applyAlignment="1">
      <alignment horizontal="center"/>
    </xf>
    <xf numFmtId="165" fontId="26" fillId="24" borderId="0" xfId="28" applyFont="1" applyFill="1"/>
    <xf numFmtId="165" fontId="49" fillId="24" borderId="0" xfId="28" applyFont="1" applyFill="1"/>
    <xf numFmtId="9" fontId="0" fillId="24" borderId="0" xfId="41" applyFont="1" applyFill="1" applyAlignment="1">
      <alignment horizontal="center"/>
    </xf>
    <xf numFmtId="9" fontId="2" fillId="36" borderId="19" xfId="41" applyFont="1" applyFill="1" applyBorder="1" applyAlignment="1">
      <alignment horizontal="center"/>
    </xf>
    <xf numFmtId="165" fontId="39" fillId="31" borderId="32" xfId="28" applyFont="1" applyFill="1" applyBorder="1" applyAlignment="1">
      <alignment wrapText="1"/>
    </xf>
    <xf numFmtId="0" fontId="39" fillId="31" borderId="32" xfId="0" applyFont="1" applyFill="1" applyBorder="1" applyAlignment="1">
      <alignment wrapText="1"/>
    </xf>
    <xf numFmtId="0" fontId="34" fillId="49" borderId="43" xfId="0" applyFont="1" applyFill="1" applyBorder="1" applyAlignment="1">
      <alignment horizontal="center" vertical="center" wrapText="1"/>
    </xf>
    <xf numFmtId="165" fontId="39" fillId="23" borderId="32" xfId="28" applyFont="1" applyFill="1" applyBorder="1" applyAlignment="1">
      <alignment wrapText="1"/>
    </xf>
    <xf numFmtId="0" fontId="39" fillId="23" borderId="32" xfId="0" applyFont="1" applyFill="1" applyBorder="1" applyAlignment="1">
      <alignment wrapText="1"/>
    </xf>
    <xf numFmtId="165" fontId="41" fillId="31" borderId="50" xfId="0" applyNumberFormat="1" applyFont="1" applyFill="1" applyBorder="1" applyAlignment="1">
      <alignment wrapText="1"/>
    </xf>
    <xf numFmtId="165" fontId="41" fillId="23" borderId="50" xfId="0" applyNumberFormat="1" applyFont="1" applyFill="1" applyBorder="1" applyAlignment="1">
      <alignment wrapText="1"/>
    </xf>
    <xf numFmtId="165" fontId="33" fillId="32" borderId="31" xfId="28" applyFont="1" applyFill="1" applyBorder="1" applyAlignment="1">
      <alignment horizontal="center" vertical="center"/>
    </xf>
    <xf numFmtId="165" fontId="0" fillId="24" borderId="31" xfId="0" applyNumberFormat="1" applyFill="1" applyBorder="1"/>
    <xf numFmtId="165" fontId="2" fillId="24" borderId="14" xfId="0" applyNumberFormat="1" applyFont="1" applyFill="1" applyBorder="1"/>
    <xf numFmtId="165" fontId="2" fillId="24" borderId="0" xfId="0" applyNumberFormat="1" applyFont="1" applyFill="1" applyAlignment="1">
      <alignment vertical="center"/>
    </xf>
    <xf numFmtId="165" fontId="2" fillId="29" borderId="19" xfId="28" applyFont="1" applyFill="1" applyBorder="1"/>
    <xf numFmtId="165" fontId="24" fillId="31" borderId="23" xfId="28" applyFont="1" applyFill="1" applyBorder="1"/>
    <xf numFmtId="165" fontId="0" fillId="24" borderId="13" xfId="0" applyNumberFormat="1" applyFill="1" applyBorder="1"/>
    <xf numFmtId="165" fontId="2" fillId="24" borderId="13" xfId="0" applyNumberFormat="1" applyFont="1" applyFill="1" applyBorder="1"/>
    <xf numFmtId="165" fontId="33" fillId="24" borderId="10" xfId="0" applyNumberFormat="1" applyFont="1" applyFill="1" applyBorder="1"/>
    <xf numFmtId="165" fontId="2" fillId="34" borderId="0" xfId="0" applyNumberFormat="1" applyFont="1" applyFill="1" applyAlignment="1">
      <alignment horizontal="center" vertical="center" wrapText="1"/>
    </xf>
    <xf numFmtId="165" fontId="0" fillId="31" borderId="10" xfId="0" applyNumberFormat="1" applyFill="1" applyBorder="1"/>
    <xf numFmtId="165" fontId="2" fillId="34" borderId="0" xfId="0" applyNumberFormat="1" applyFont="1" applyFill="1" applyAlignment="1">
      <alignment vertical="center" wrapText="1"/>
    </xf>
    <xf numFmtId="168" fontId="39" fillId="31" borderId="10" xfId="0" applyNumberFormat="1" applyFont="1" applyFill="1" applyBorder="1" applyAlignment="1">
      <alignment horizontal="center" wrapText="1"/>
    </xf>
    <xf numFmtId="169" fontId="0" fillId="41" borderId="0" xfId="0" applyNumberFormat="1" applyFill="1"/>
    <xf numFmtId="170" fontId="39" fillId="31" borderId="10" xfId="0" applyNumberFormat="1" applyFont="1" applyFill="1" applyBorder="1" applyAlignment="1">
      <alignment horizontal="center" wrapText="1"/>
    </xf>
    <xf numFmtId="170" fontId="0" fillId="31" borderId="10" xfId="0" applyNumberFormat="1" applyFill="1" applyBorder="1"/>
    <xf numFmtId="170" fontId="0" fillId="31" borderId="10" xfId="0" applyNumberFormat="1" applyFill="1" applyBorder="1" applyAlignment="1">
      <alignment horizontal="right"/>
    </xf>
    <xf numFmtId="170" fontId="0" fillId="29" borderId="10" xfId="0" applyNumberFormat="1" applyFill="1" applyBorder="1"/>
    <xf numFmtId="9" fontId="2" fillId="31" borderId="21" xfId="41" applyFont="1" applyFill="1" applyBorder="1"/>
    <xf numFmtId="9" fontId="2" fillId="31" borderId="15" xfId="0" applyNumberFormat="1" applyFont="1" applyFill="1" applyBorder="1" applyAlignment="1">
      <alignment horizontal="center" vertical="center" wrapText="1"/>
    </xf>
    <xf numFmtId="9" fontId="33" fillId="32" borderId="15" xfId="28" applyNumberFormat="1" applyFont="1" applyFill="1" applyBorder="1" applyAlignment="1">
      <alignment horizontal="center" vertical="center"/>
    </xf>
    <xf numFmtId="9" fontId="35" fillId="25" borderId="14" xfId="28" applyNumberFormat="1" applyFont="1" applyFill="1" applyBorder="1" applyAlignment="1">
      <alignment horizontal="center" vertical="center"/>
    </xf>
    <xf numFmtId="9" fontId="0" fillId="24" borderId="0" xfId="0" applyNumberFormat="1" applyFill="1" applyAlignment="1">
      <alignment horizontal="center"/>
    </xf>
    <xf numFmtId="9" fontId="2" fillId="34" borderId="15" xfId="0" applyNumberFormat="1" applyFont="1" applyFill="1" applyBorder="1" applyAlignment="1">
      <alignment horizontal="center" vertical="center" wrapText="1"/>
    </xf>
    <xf numFmtId="9" fontId="2" fillId="31" borderId="17" xfId="28" applyNumberFormat="1" applyFont="1" applyFill="1" applyBorder="1" applyAlignment="1">
      <alignment horizontal="center"/>
    </xf>
    <xf numFmtId="9" fontId="2" fillId="24" borderId="0" xfId="0" applyNumberFormat="1" applyFont="1" applyFill="1" applyAlignment="1">
      <alignment horizontal="center" vertical="center"/>
    </xf>
    <xf numFmtId="9" fontId="24" fillId="31" borderId="22" xfId="28" applyNumberFormat="1" applyFont="1" applyFill="1" applyBorder="1" applyAlignment="1">
      <alignment horizontal="center"/>
    </xf>
    <xf numFmtId="9" fontId="24" fillId="31" borderId="17" xfId="28" applyNumberFormat="1" applyFont="1" applyFill="1" applyBorder="1" applyAlignment="1">
      <alignment horizontal="center"/>
    </xf>
    <xf numFmtId="9" fontId="2" fillId="31" borderId="19" xfId="28" applyNumberFormat="1" applyFont="1" applyFill="1" applyBorder="1" applyAlignment="1">
      <alignment horizontal="center"/>
    </xf>
    <xf numFmtId="0" fontId="48" fillId="24" borderId="0" xfId="49" applyFill="1"/>
    <xf numFmtId="0" fontId="51" fillId="41" borderId="0" xfId="0" applyFont="1" applyFill="1" applyAlignment="1">
      <alignment horizontal="left"/>
    </xf>
    <xf numFmtId="0" fontId="2" fillId="29" borderId="10" xfId="0" quotePrefix="1" applyFont="1" applyFill="1" applyBorder="1" applyAlignment="1">
      <alignment horizontal="left"/>
    </xf>
    <xf numFmtId="49" fontId="2" fillId="30" borderId="22" xfId="28" applyNumberFormat="1" applyFont="1" applyFill="1" applyBorder="1" applyAlignment="1">
      <alignment horizontal="left"/>
    </xf>
    <xf numFmtId="49" fontId="2" fillId="30" borderId="17" xfId="28" applyNumberFormat="1" applyFont="1" applyFill="1" applyBorder="1" applyAlignment="1">
      <alignment horizontal="left"/>
    </xf>
    <xf numFmtId="49" fontId="0" fillId="24" borderId="0" xfId="0" applyNumberFormat="1" applyFill="1" applyAlignment="1">
      <alignment horizontal="left"/>
    </xf>
    <xf numFmtId="0" fontId="45" fillId="0" borderId="45" xfId="0" applyFont="1" applyBorder="1" applyAlignment="1">
      <alignment horizontal="center" vertical="center"/>
    </xf>
    <xf numFmtId="0" fontId="45" fillId="0" borderId="46" xfId="0" applyFont="1" applyBorder="1" applyAlignment="1">
      <alignment horizontal="center" vertical="center"/>
    </xf>
    <xf numFmtId="0" fontId="2" fillId="51" borderId="17" xfId="0" applyFont="1" applyFill="1" applyBorder="1" applyAlignment="1">
      <alignment horizontal="left" vertical="center" wrapText="1"/>
    </xf>
    <xf numFmtId="0" fontId="2" fillId="51" borderId="22" xfId="0" applyFont="1" applyFill="1" applyBorder="1" applyAlignment="1">
      <alignment horizontal="left" vertical="center" wrapText="1"/>
    </xf>
    <xf numFmtId="0" fontId="2" fillId="51" borderId="49" xfId="0" applyFont="1" applyFill="1" applyBorder="1" applyAlignment="1">
      <alignment horizontal="left" vertical="center" wrapText="1"/>
    </xf>
    <xf numFmtId="0" fontId="2" fillId="51" borderId="18" xfId="0" applyFont="1" applyFill="1" applyBorder="1" applyAlignment="1">
      <alignment horizontal="left" vertical="center" wrapText="1"/>
    </xf>
    <xf numFmtId="0" fontId="2" fillId="51" borderId="16" xfId="0" applyFont="1" applyFill="1" applyBorder="1" applyAlignment="1">
      <alignment horizontal="left" vertical="center" wrapText="1"/>
    </xf>
    <xf numFmtId="0" fontId="43" fillId="27" borderId="24" xfId="49" applyFont="1" applyFill="1" applyBorder="1" applyAlignment="1" applyProtection="1">
      <alignment horizontal="left" vertical="center"/>
      <protection locked="0"/>
    </xf>
    <xf numFmtId="0" fontId="43" fillId="27" borderId="14" xfId="49" applyFont="1" applyFill="1" applyBorder="1" applyAlignment="1" applyProtection="1">
      <alignment horizontal="left" vertical="center"/>
      <protection locked="0"/>
    </xf>
    <xf numFmtId="0" fontId="43" fillId="27" borderId="26" xfId="49" applyFont="1" applyFill="1" applyBorder="1" applyAlignment="1" applyProtection="1">
      <alignment horizontal="left" vertical="center"/>
      <protection locked="0"/>
    </xf>
    <xf numFmtId="0" fontId="43" fillId="27" borderId="0" xfId="49" applyFont="1" applyFill="1" applyAlignment="1" applyProtection="1">
      <alignment horizontal="left" vertical="center"/>
      <protection locked="0"/>
    </xf>
    <xf numFmtId="0" fontId="43" fillId="32" borderId="24" xfId="49" applyFont="1" applyFill="1" applyBorder="1" applyAlignment="1" applyProtection="1">
      <alignment horizontal="left" vertical="center"/>
      <protection locked="0"/>
    </xf>
    <xf numFmtId="0" fontId="43" fillId="32" borderId="14" xfId="49" applyFont="1" applyFill="1" applyBorder="1" applyAlignment="1" applyProtection="1">
      <alignment horizontal="left" vertical="center"/>
      <protection locked="0"/>
    </xf>
    <xf numFmtId="0" fontId="43" fillId="32" borderId="26" xfId="49" applyFont="1" applyFill="1" applyBorder="1" applyAlignment="1" applyProtection="1">
      <alignment horizontal="left" vertical="center"/>
      <protection locked="0"/>
    </xf>
    <xf numFmtId="0" fontId="43" fillId="32" borderId="0" xfId="49" applyFont="1" applyFill="1" applyAlignment="1" applyProtection="1">
      <alignment horizontal="left" vertical="center"/>
      <protection locked="0"/>
    </xf>
    <xf numFmtId="0" fontId="52" fillId="27" borderId="24" xfId="49" applyFont="1" applyFill="1" applyBorder="1" applyAlignment="1" applyProtection="1">
      <alignment horizontal="left" vertical="center"/>
      <protection locked="0"/>
    </xf>
    <xf numFmtId="0" fontId="52" fillId="27" borderId="25" xfId="49" applyFont="1" applyFill="1" applyBorder="1" applyAlignment="1" applyProtection="1">
      <alignment horizontal="left" vertical="center"/>
      <protection locked="0"/>
    </xf>
    <xf numFmtId="0" fontId="52" fillId="27" borderId="26" xfId="49" applyFont="1" applyFill="1" applyBorder="1" applyAlignment="1" applyProtection="1">
      <alignment horizontal="left" vertical="center"/>
      <protection locked="0"/>
    </xf>
    <xf numFmtId="0" fontId="52" fillId="27" borderId="27" xfId="49" applyFont="1" applyFill="1" applyBorder="1" applyAlignment="1" applyProtection="1">
      <alignment horizontal="left" vertical="center"/>
      <protection locked="0"/>
    </xf>
    <xf numFmtId="0" fontId="31" fillId="28" borderId="24" xfId="38" applyFont="1" applyFill="1" applyBorder="1" applyAlignment="1" applyProtection="1">
      <alignment horizontal="left" vertical="center"/>
      <protection locked="0"/>
    </xf>
    <xf numFmtId="0" fontId="31" fillId="28" borderId="14" xfId="38" applyFont="1" applyFill="1" applyBorder="1" applyAlignment="1" applyProtection="1">
      <alignment horizontal="left" vertical="center"/>
      <protection locked="0"/>
    </xf>
    <xf numFmtId="0" fontId="31" fillId="28" borderId="26" xfId="38" applyFont="1" applyFill="1" applyBorder="1" applyAlignment="1" applyProtection="1">
      <alignment horizontal="left" vertical="center"/>
      <protection locked="0"/>
    </xf>
    <xf numFmtId="0" fontId="31" fillId="28" borderId="0" xfId="38" applyFont="1" applyFill="1" applyAlignment="1" applyProtection="1">
      <alignment horizontal="left" vertical="center"/>
      <protection locked="0"/>
    </xf>
    <xf numFmtId="0" fontId="2" fillId="51" borderId="48" xfId="0" applyFont="1" applyFill="1" applyBorder="1" applyAlignment="1">
      <alignment horizontal="left" vertical="center" wrapText="1"/>
    </xf>
    <xf numFmtId="0" fontId="36" fillId="31" borderId="24" xfId="38" applyFont="1" applyFill="1" applyBorder="1" applyAlignment="1" applyProtection="1">
      <alignment horizontal="left" vertical="center"/>
      <protection locked="0"/>
    </xf>
    <xf numFmtId="0" fontId="36" fillId="31" borderId="14" xfId="38" applyFont="1" applyFill="1" applyBorder="1" applyAlignment="1" applyProtection="1">
      <alignment horizontal="left" vertical="center"/>
      <protection locked="0"/>
    </xf>
    <xf numFmtId="0" fontId="36" fillId="31" borderId="26" xfId="38" applyFont="1" applyFill="1" applyBorder="1" applyAlignment="1" applyProtection="1">
      <alignment horizontal="left" vertical="center"/>
      <protection locked="0"/>
    </xf>
    <xf numFmtId="0" fontId="36" fillId="31" borderId="0" xfId="38" applyFont="1" applyFill="1" applyAlignment="1" applyProtection="1">
      <alignment horizontal="left" vertical="center"/>
      <protection locked="0"/>
    </xf>
    <xf numFmtId="0" fontId="2" fillId="31" borderId="26" xfId="0" applyFont="1" applyFill="1" applyBorder="1" applyAlignment="1">
      <alignment horizontal="center" vertical="center" wrapText="1"/>
    </xf>
    <xf numFmtId="0" fontId="33" fillId="24" borderId="39" xfId="0" applyFont="1" applyFill="1" applyBorder="1" applyAlignment="1">
      <alignment horizontal="center" vertical="center"/>
    </xf>
    <xf numFmtId="0" fontId="33" fillId="24" borderId="38" xfId="0" applyFont="1" applyFill="1" applyBorder="1" applyAlignment="1">
      <alignment horizontal="center" vertical="center"/>
    </xf>
    <xf numFmtId="0" fontId="43" fillId="37" borderId="24" xfId="49" applyFont="1" applyFill="1" applyBorder="1" applyAlignment="1" applyProtection="1">
      <alignment horizontal="left" vertical="center"/>
      <protection locked="0"/>
    </xf>
    <xf numFmtId="0" fontId="43" fillId="37" borderId="25" xfId="49" applyFont="1" applyFill="1" applyBorder="1" applyAlignment="1" applyProtection="1">
      <alignment horizontal="left" vertical="center"/>
      <protection locked="0"/>
    </xf>
    <xf numFmtId="0" fontId="43" fillId="37" borderId="26" xfId="49" applyFont="1" applyFill="1" applyBorder="1" applyAlignment="1" applyProtection="1">
      <alignment horizontal="left" vertical="center"/>
      <protection locked="0"/>
    </xf>
    <xf numFmtId="0" fontId="43" fillId="37" borderId="27" xfId="49" applyFont="1" applyFill="1" applyBorder="1" applyAlignment="1" applyProtection="1">
      <alignment horizontal="left" vertical="center"/>
      <protection locked="0"/>
    </xf>
    <xf numFmtId="166" fontId="41" fillId="31" borderId="32" xfId="28" applyNumberFormat="1" applyFont="1" applyFill="1" applyBorder="1" applyAlignment="1">
      <alignment horizontal="left" vertical="center" wrapText="1"/>
    </xf>
    <xf numFmtId="166" fontId="41" fillId="31" borderId="33" xfId="28" applyNumberFormat="1" applyFont="1" applyFill="1" applyBorder="1" applyAlignment="1">
      <alignment horizontal="left" vertical="center" wrapText="1"/>
    </xf>
    <xf numFmtId="166" fontId="41" fillId="31" borderId="34" xfId="28" applyNumberFormat="1" applyFont="1" applyFill="1" applyBorder="1" applyAlignment="1">
      <alignment horizontal="left" vertical="center" wrapText="1"/>
    </xf>
    <xf numFmtId="0" fontId="2" fillId="24" borderId="32" xfId="0" applyFont="1" applyFill="1" applyBorder="1" applyAlignment="1">
      <alignment horizontal="left" vertical="center"/>
    </xf>
    <xf numFmtId="0" fontId="2" fillId="24" borderId="34" xfId="0" applyFont="1" applyFill="1" applyBorder="1" applyAlignment="1">
      <alignment horizontal="left" vertical="center"/>
    </xf>
    <xf numFmtId="0" fontId="2" fillId="31" borderId="32" xfId="0" applyFont="1" applyFill="1" applyBorder="1" applyAlignment="1">
      <alignment horizontal="left" vertical="center" wrapText="1"/>
    </xf>
    <xf numFmtId="0" fontId="0" fillId="31" borderId="34" xfId="0" applyFill="1" applyBorder="1" applyAlignment="1">
      <alignment horizontal="left" vertical="center" wrapText="1"/>
    </xf>
    <xf numFmtId="0" fontId="0" fillId="31" borderId="32" xfId="0" applyFill="1" applyBorder="1" applyAlignment="1">
      <alignment horizontal="center" vertical="center"/>
    </xf>
    <xf numFmtId="0" fontId="0" fillId="31" borderId="34" xfId="0" applyFill="1" applyBorder="1" applyAlignment="1">
      <alignment horizontal="center" vertical="center"/>
    </xf>
    <xf numFmtId="0" fontId="0" fillId="24" borderId="0" xfId="0" applyFill="1" applyAlignment="1">
      <alignment horizontal="center"/>
    </xf>
    <xf numFmtId="0" fontId="34" fillId="35" borderId="31" xfId="0" applyFont="1" applyFill="1" applyBorder="1" applyAlignment="1">
      <alignment horizontal="left" vertical="center" wrapText="1"/>
    </xf>
    <xf numFmtId="0" fontId="34" fillId="35" borderId="13" xfId="0" applyFont="1" applyFill="1" applyBorder="1" applyAlignment="1">
      <alignment horizontal="left" vertical="center" wrapText="1"/>
    </xf>
    <xf numFmtId="0" fontId="0" fillId="24" borderId="0" xfId="0" applyFill="1" applyAlignment="1">
      <alignment horizontal="left"/>
    </xf>
    <xf numFmtId="0" fontId="35" fillId="26" borderId="0" xfId="0" applyFont="1" applyFill="1" applyAlignment="1">
      <alignment horizontal="center" vertical="center" wrapText="1"/>
    </xf>
    <xf numFmtId="0" fontId="34" fillId="35" borderId="15" xfId="0" applyFont="1" applyFill="1" applyBorder="1" applyAlignment="1">
      <alignment horizontal="left" vertical="center" wrapText="1"/>
    </xf>
    <xf numFmtId="0" fontId="31" fillId="28" borderId="18" xfId="38" applyFont="1" applyFill="1" applyBorder="1" applyAlignment="1" applyProtection="1">
      <alignment horizontal="center" vertical="center"/>
      <protection locked="0"/>
    </xf>
    <xf numFmtId="0" fontId="31" fillId="28" borderId="13" xfId="38" applyFont="1" applyFill="1" applyBorder="1" applyAlignment="1" applyProtection="1">
      <alignment horizontal="center" vertical="center"/>
      <protection locked="0"/>
    </xf>
    <xf numFmtId="0" fontId="31" fillId="28" borderId="29" xfId="38" applyFont="1" applyFill="1" applyBorder="1" applyAlignment="1" applyProtection="1">
      <alignment horizontal="center" vertical="center"/>
      <protection locked="0"/>
    </xf>
    <xf numFmtId="0" fontId="23" fillId="31" borderId="0" xfId="45" applyFont="1" applyFill="1" applyAlignment="1">
      <alignment horizontal="center" vertical="center" wrapText="1"/>
    </xf>
    <xf numFmtId="0" fontId="33" fillId="24" borderId="0" xfId="0" applyFont="1" applyFill="1" applyAlignment="1">
      <alignment horizontal="center" wrapText="1"/>
    </xf>
    <xf numFmtId="0" fontId="33" fillId="24" borderId="0" xfId="0" applyFont="1" applyFill="1" applyAlignment="1">
      <alignment horizontal="center" vertical="center" wrapText="1"/>
    </xf>
  </cellXfs>
  <cellStyles count="5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44" builtinId="11" customBuiltin="1"/>
    <cellStyle name="Calcul" xfId="26" builtinId="22" customBuiltin="1"/>
    <cellStyle name="Cellule liée" xfId="36" builtinId="24" customBuiltin="1"/>
    <cellStyle name="Comma 2" xfId="46" xr:uid="{00000000-0005-0000-0000-00001C000000}"/>
    <cellStyle name="Comma 3" xfId="48" xr:uid="{CB0B45D2-15FF-4011-B33D-259B9AD6D732}"/>
    <cellStyle name="Entrée" xfId="35" builtinId="20" customBuiltin="1"/>
    <cellStyle name="Insatisfaisant" xfId="25" builtinId="27" customBuiltin="1"/>
    <cellStyle name="Lien hypertexte" xfId="49" builtinId="8"/>
    <cellStyle name="Milliers" xfId="28" builtinId="3"/>
    <cellStyle name="Neutre" xfId="37" builtinId="28" customBuiltin="1"/>
    <cellStyle name="Normal" xfId="0" builtinId="0"/>
    <cellStyle name="Normal 2" xfId="38" xr:uid="{00000000-0005-0000-0000-000027000000}"/>
    <cellStyle name="Normal 3" xfId="45" xr:uid="{00000000-0005-0000-0000-000028000000}"/>
    <cellStyle name="Normal 4" xfId="47" xr:uid="{56505C26-4BB2-467A-9C9F-3D0466DD3CCD}"/>
    <cellStyle name="Note" xfId="39" builtinId="10" customBuiltin="1"/>
    <cellStyle name="Pourcentage" xfId="41" builtinId="5"/>
    <cellStyle name="Satisfaisant" xfId="30" builtinId="26" customBuiltin="1"/>
    <cellStyle name="Sortie" xfId="40" builtinId="21" customBuiltin="1"/>
    <cellStyle name="Texte explicatif" xfId="29" builtinId="53" customBuiltin="1"/>
    <cellStyle name="Titre" xfId="42" builtinId="15" customBuiltin="1"/>
    <cellStyle name="Titre 1" xfId="31" builtinId="16" customBuiltin="1"/>
    <cellStyle name="Titre 2" xfId="32" builtinId="17" customBuiltin="1"/>
    <cellStyle name="Titre 3" xfId="33" builtinId="18" customBuiltin="1"/>
    <cellStyle name="Titre 4" xfId="34" builtinId="19" customBuiltin="1"/>
    <cellStyle name="Total" xfId="43" builtinId="25" customBuiltin="1"/>
    <cellStyle name="Vérification" xfId="27" builtinId="23"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4D5"/>
      <color rgb="FFF79646"/>
      <color rgb="FFDBDBDB"/>
      <color rgb="FF4F81BD"/>
      <color rgb="FF4C7EFF"/>
      <color rgb="FF4C9C2E"/>
      <color rgb="FFCCFFCC"/>
      <color rgb="FF4F81FF"/>
      <color rgb="FFD81A0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26" Type="http://schemas.microsoft.com/office/2022/10/relationships/richValueRel" Target="richData/richValueRel.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29"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28" Type="http://schemas.microsoft.com/office/2017/06/relationships/rdRichValueStructure" Target="richData/rdrichvaluestructure.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 Id="rId27" Type="http://schemas.microsoft.com/office/2017/06/relationships/rdRichValue" Target="richData/rdrichvalue.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368513</xdr:colOff>
      <xdr:row>3</xdr:row>
      <xdr:rowOff>103928</xdr:rowOff>
    </xdr:from>
    <xdr:to>
      <xdr:col>8</xdr:col>
      <xdr:colOff>2032001</xdr:colOff>
      <xdr:row>5</xdr:row>
      <xdr:rowOff>179916</xdr:rowOff>
    </xdr:to>
    <xdr:sp macro="[0]!Macroreturn" textlink="">
      <xdr:nvSpPr>
        <xdr:cNvPr id="2" name="Rectangle: Rounded Corners 1">
          <a:extLst>
            <a:ext uri="{FF2B5EF4-FFF2-40B4-BE49-F238E27FC236}">
              <a16:creationId xmlns:a16="http://schemas.microsoft.com/office/drawing/2014/main" id="{A435AF5B-EC7B-2E1A-CD6E-1882206F0584}"/>
            </a:ext>
          </a:extLst>
        </xdr:cNvPr>
        <xdr:cNvSpPr/>
      </xdr:nvSpPr>
      <xdr:spPr>
        <a:xfrm>
          <a:off x="14275013" y="611928"/>
          <a:ext cx="1663488" cy="414655"/>
        </a:xfrm>
        <a:prstGeom prst="round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fr-BE" sz="1100"/>
            <a:t>Return to GUIDE page</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420730</xdr:colOff>
      <xdr:row>2</xdr:row>
      <xdr:rowOff>19427</xdr:rowOff>
    </xdr:to>
    <xdr:pic macro="[0]!Macroreturn">
      <xdr:nvPicPr>
        <xdr:cNvPr id="2" name="Picture 1">
          <a:extLst>
            <a:ext uri="{FF2B5EF4-FFF2-40B4-BE49-F238E27FC236}">
              <a16:creationId xmlns:a16="http://schemas.microsoft.com/office/drawing/2014/main" id="{22CDC134-2D4C-4D94-AAFE-BEA0CEFFF7F1}"/>
            </a:ext>
          </a:extLst>
        </xdr:cNvPr>
        <xdr:cNvPicPr>
          <a:picLocks noChangeAspect="1"/>
        </xdr:cNvPicPr>
      </xdr:nvPicPr>
      <xdr:blipFill>
        <a:blip xmlns:r="http://schemas.openxmlformats.org/officeDocument/2006/relationships" r:embed="rId1"/>
        <a:stretch>
          <a:fillRect/>
        </a:stretch>
      </xdr:blipFill>
      <xdr:spPr>
        <a:xfrm>
          <a:off x="5916083" y="0"/>
          <a:ext cx="1701313" cy="4427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0</xdr:colOff>
      <xdr:row>12</xdr:row>
      <xdr:rowOff>0</xdr:rowOff>
    </xdr:from>
    <xdr:to>
      <xdr:col>10</xdr:col>
      <xdr:colOff>552598</xdr:colOff>
      <xdr:row>14</xdr:row>
      <xdr:rowOff>96050</xdr:rowOff>
    </xdr:to>
    <xdr:pic macro="[0]!Macroreturn">
      <xdr:nvPicPr>
        <xdr:cNvPr id="2" name="Picture 1">
          <a:extLst>
            <a:ext uri="{FF2B5EF4-FFF2-40B4-BE49-F238E27FC236}">
              <a16:creationId xmlns:a16="http://schemas.microsoft.com/office/drawing/2014/main" id="{F601E543-9698-44E5-9619-BA90AB73B8FF}"/>
            </a:ext>
          </a:extLst>
        </xdr:cNvPr>
        <xdr:cNvPicPr>
          <a:picLocks noChangeAspect="1"/>
        </xdr:cNvPicPr>
      </xdr:nvPicPr>
      <xdr:blipFill>
        <a:blip xmlns:r="http://schemas.openxmlformats.org/officeDocument/2006/relationships" r:embed="rId1"/>
        <a:stretch>
          <a:fillRect/>
        </a:stretch>
      </xdr:blipFill>
      <xdr:spPr>
        <a:xfrm>
          <a:off x="14706600" y="2438400"/>
          <a:ext cx="1701313" cy="44276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31750</xdr:colOff>
      <xdr:row>0</xdr:row>
      <xdr:rowOff>0</xdr:rowOff>
    </xdr:from>
    <xdr:to>
      <xdr:col>6</xdr:col>
      <xdr:colOff>496718</xdr:colOff>
      <xdr:row>1</xdr:row>
      <xdr:rowOff>170557</xdr:rowOff>
    </xdr:to>
    <xdr:pic macro="[0]!Macroreturn">
      <xdr:nvPicPr>
        <xdr:cNvPr id="2" name="Picture 1">
          <a:extLst>
            <a:ext uri="{FF2B5EF4-FFF2-40B4-BE49-F238E27FC236}">
              <a16:creationId xmlns:a16="http://schemas.microsoft.com/office/drawing/2014/main" id="{F1F8090F-5695-4A3A-81E1-E047F59A4E1B}"/>
            </a:ext>
          </a:extLst>
        </xdr:cNvPr>
        <xdr:cNvPicPr>
          <a:picLocks noChangeAspect="1"/>
        </xdr:cNvPicPr>
      </xdr:nvPicPr>
      <xdr:blipFill>
        <a:blip xmlns:r="http://schemas.openxmlformats.org/officeDocument/2006/relationships" r:embed="rId1"/>
        <a:stretch>
          <a:fillRect/>
        </a:stretch>
      </xdr:blipFill>
      <xdr:spPr>
        <a:xfrm>
          <a:off x="5334000" y="0"/>
          <a:ext cx="1703218" cy="43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317500</xdr:colOff>
      <xdr:row>1</xdr:row>
      <xdr:rowOff>158750</xdr:rowOff>
    </xdr:from>
    <xdr:to>
      <xdr:col>4</xdr:col>
      <xdr:colOff>2022623</xdr:colOff>
      <xdr:row>4</xdr:row>
      <xdr:rowOff>3763</xdr:rowOff>
    </xdr:to>
    <xdr:pic macro="[0]!Macroreturn">
      <xdr:nvPicPr>
        <xdr:cNvPr id="3" name="Picture 2">
          <a:extLst>
            <a:ext uri="{FF2B5EF4-FFF2-40B4-BE49-F238E27FC236}">
              <a16:creationId xmlns:a16="http://schemas.microsoft.com/office/drawing/2014/main" id="{BA775A21-56E9-BCB0-ABF6-DB0F746DA281}"/>
            </a:ext>
          </a:extLst>
        </xdr:cNvPr>
        <xdr:cNvPicPr>
          <a:picLocks noChangeAspect="1"/>
        </xdr:cNvPicPr>
      </xdr:nvPicPr>
      <xdr:blipFill>
        <a:blip xmlns:r="http://schemas.openxmlformats.org/officeDocument/2006/relationships" r:embed="rId1"/>
        <a:stretch>
          <a:fillRect/>
        </a:stretch>
      </xdr:blipFill>
      <xdr:spPr>
        <a:xfrm>
          <a:off x="1174750" y="423333"/>
          <a:ext cx="1705123" cy="440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1693693</xdr:colOff>
      <xdr:row>3</xdr:row>
      <xdr:rowOff>98378</xdr:rowOff>
    </xdr:to>
    <xdr:pic macro="[0]!Macroreturn">
      <xdr:nvPicPr>
        <xdr:cNvPr id="2" name="Picture 1">
          <a:extLst>
            <a:ext uri="{FF2B5EF4-FFF2-40B4-BE49-F238E27FC236}">
              <a16:creationId xmlns:a16="http://schemas.microsoft.com/office/drawing/2014/main" id="{918BEC10-208C-4DAD-A10F-5737711C90AD}"/>
            </a:ext>
          </a:extLst>
        </xdr:cNvPr>
        <xdr:cNvPicPr>
          <a:picLocks noChangeAspect="1"/>
        </xdr:cNvPicPr>
      </xdr:nvPicPr>
      <xdr:blipFill>
        <a:blip xmlns:r="http://schemas.openxmlformats.org/officeDocument/2006/relationships" r:embed="rId1"/>
        <a:stretch>
          <a:fillRect/>
        </a:stretch>
      </xdr:blipFill>
      <xdr:spPr>
        <a:xfrm>
          <a:off x="5164667" y="169333"/>
          <a:ext cx="1701313" cy="4427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420730</xdr:colOff>
      <xdr:row>2</xdr:row>
      <xdr:rowOff>19427</xdr:rowOff>
    </xdr:to>
    <xdr:pic macro="[0]!Macroreturn">
      <xdr:nvPicPr>
        <xdr:cNvPr id="2" name="Picture 1">
          <a:extLst>
            <a:ext uri="{FF2B5EF4-FFF2-40B4-BE49-F238E27FC236}">
              <a16:creationId xmlns:a16="http://schemas.microsoft.com/office/drawing/2014/main" id="{927BA753-8DE7-48DA-9F15-FFEAA26273FC}"/>
            </a:ext>
          </a:extLst>
        </xdr:cNvPr>
        <xdr:cNvPicPr>
          <a:picLocks noChangeAspect="1"/>
        </xdr:cNvPicPr>
      </xdr:nvPicPr>
      <xdr:blipFill>
        <a:blip xmlns:r="http://schemas.openxmlformats.org/officeDocument/2006/relationships" r:embed="rId1"/>
        <a:stretch>
          <a:fillRect/>
        </a:stretch>
      </xdr:blipFill>
      <xdr:spPr>
        <a:xfrm>
          <a:off x="5302250" y="0"/>
          <a:ext cx="1701313" cy="4427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10</xdr:row>
      <xdr:rowOff>0</xdr:rowOff>
    </xdr:from>
    <xdr:to>
      <xdr:col>10</xdr:col>
      <xdr:colOff>434488</xdr:colOff>
      <xdr:row>12</xdr:row>
      <xdr:rowOff>92240</xdr:rowOff>
    </xdr:to>
    <xdr:pic macro="[0]!Macroreturn">
      <xdr:nvPicPr>
        <xdr:cNvPr id="2" name="Picture 1">
          <a:extLst>
            <a:ext uri="{FF2B5EF4-FFF2-40B4-BE49-F238E27FC236}">
              <a16:creationId xmlns:a16="http://schemas.microsoft.com/office/drawing/2014/main" id="{14B8F775-824A-4048-8871-3A4AEADC3EC8}"/>
            </a:ext>
          </a:extLst>
        </xdr:cNvPr>
        <xdr:cNvPicPr>
          <a:picLocks noChangeAspect="1"/>
        </xdr:cNvPicPr>
      </xdr:nvPicPr>
      <xdr:blipFill>
        <a:blip xmlns:r="http://schemas.openxmlformats.org/officeDocument/2006/relationships" r:embed="rId1"/>
        <a:stretch>
          <a:fillRect/>
        </a:stretch>
      </xdr:blipFill>
      <xdr:spPr>
        <a:xfrm>
          <a:off x="14706600" y="2095500"/>
          <a:ext cx="1701313" cy="4427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420730</xdr:colOff>
      <xdr:row>2</xdr:row>
      <xdr:rowOff>19427</xdr:rowOff>
    </xdr:to>
    <xdr:pic macro="[0]!Macroreturn">
      <xdr:nvPicPr>
        <xdr:cNvPr id="2" name="Picture 1">
          <a:extLst>
            <a:ext uri="{FF2B5EF4-FFF2-40B4-BE49-F238E27FC236}">
              <a16:creationId xmlns:a16="http://schemas.microsoft.com/office/drawing/2014/main" id="{C1AD567C-1FA9-466D-898A-4DD7AD528625}"/>
            </a:ext>
          </a:extLst>
        </xdr:cNvPr>
        <xdr:cNvPicPr>
          <a:picLocks noChangeAspect="1"/>
        </xdr:cNvPicPr>
      </xdr:nvPicPr>
      <xdr:blipFill>
        <a:blip xmlns:r="http://schemas.openxmlformats.org/officeDocument/2006/relationships" r:embed="rId1"/>
        <a:stretch>
          <a:fillRect/>
        </a:stretch>
      </xdr:blipFill>
      <xdr:spPr>
        <a:xfrm>
          <a:off x="5302250" y="0"/>
          <a:ext cx="1701313" cy="4427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0</xdr:colOff>
      <xdr:row>11</xdr:row>
      <xdr:rowOff>0</xdr:rowOff>
    </xdr:from>
    <xdr:to>
      <xdr:col>10</xdr:col>
      <xdr:colOff>510688</xdr:colOff>
      <xdr:row>13</xdr:row>
      <xdr:rowOff>92240</xdr:rowOff>
    </xdr:to>
    <xdr:pic macro="[0]!Macroreturn">
      <xdr:nvPicPr>
        <xdr:cNvPr id="2" name="Picture 1">
          <a:extLst>
            <a:ext uri="{FF2B5EF4-FFF2-40B4-BE49-F238E27FC236}">
              <a16:creationId xmlns:a16="http://schemas.microsoft.com/office/drawing/2014/main" id="{18DB59A2-4F8B-4273-B99C-71872560E6E4}"/>
            </a:ext>
          </a:extLst>
        </xdr:cNvPr>
        <xdr:cNvPicPr>
          <a:picLocks noChangeAspect="1"/>
        </xdr:cNvPicPr>
      </xdr:nvPicPr>
      <xdr:blipFill>
        <a:blip xmlns:r="http://schemas.openxmlformats.org/officeDocument/2006/relationships" r:embed="rId1"/>
        <a:stretch>
          <a:fillRect/>
        </a:stretch>
      </xdr:blipFill>
      <xdr:spPr>
        <a:xfrm>
          <a:off x="14706600" y="2266950"/>
          <a:ext cx="1701313" cy="4427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420730</xdr:colOff>
      <xdr:row>2</xdr:row>
      <xdr:rowOff>15617</xdr:rowOff>
    </xdr:to>
    <xdr:pic macro="[0]!Macroreturn">
      <xdr:nvPicPr>
        <xdr:cNvPr id="2" name="Picture 1">
          <a:extLst>
            <a:ext uri="{FF2B5EF4-FFF2-40B4-BE49-F238E27FC236}">
              <a16:creationId xmlns:a16="http://schemas.microsoft.com/office/drawing/2014/main" id="{312307B0-7FE9-4368-AA7B-8F4DCD91C834}"/>
            </a:ext>
          </a:extLst>
        </xdr:cNvPr>
        <xdr:cNvPicPr>
          <a:picLocks noChangeAspect="1"/>
        </xdr:cNvPicPr>
      </xdr:nvPicPr>
      <xdr:blipFill>
        <a:blip xmlns:r="http://schemas.openxmlformats.org/officeDocument/2006/relationships" r:embed="rId1"/>
        <a:stretch>
          <a:fillRect/>
        </a:stretch>
      </xdr:blipFill>
      <xdr:spPr>
        <a:xfrm>
          <a:off x="5302250" y="0"/>
          <a:ext cx="1701313" cy="4427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0</xdr:colOff>
      <xdr:row>11</xdr:row>
      <xdr:rowOff>0</xdr:rowOff>
    </xdr:from>
    <xdr:to>
      <xdr:col>10</xdr:col>
      <xdr:colOff>781198</xdr:colOff>
      <xdr:row>13</xdr:row>
      <xdr:rowOff>96050</xdr:rowOff>
    </xdr:to>
    <xdr:pic macro="[0]!Macroreturn">
      <xdr:nvPicPr>
        <xdr:cNvPr id="2" name="Picture 1">
          <a:extLst>
            <a:ext uri="{FF2B5EF4-FFF2-40B4-BE49-F238E27FC236}">
              <a16:creationId xmlns:a16="http://schemas.microsoft.com/office/drawing/2014/main" id="{688C49F5-ED60-424C-9C1F-DA5D035EE6CC}"/>
            </a:ext>
          </a:extLst>
        </xdr:cNvPr>
        <xdr:cNvPicPr>
          <a:picLocks noChangeAspect="1"/>
        </xdr:cNvPicPr>
      </xdr:nvPicPr>
      <xdr:blipFill>
        <a:blip xmlns:r="http://schemas.openxmlformats.org/officeDocument/2006/relationships" r:embed="rId1"/>
        <a:stretch>
          <a:fillRect/>
        </a:stretch>
      </xdr:blipFill>
      <xdr:spPr>
        <a:xfrm>
          <a:off x="14706600" y="2266950"/>
          <a:ext cx="1701313" cy="44276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J19"/>
  <sheetViews>
    <sheetView workbookViewId="0">
      <selection activeCell="C22" sqref="C22"/>
    </sheetView>
  </sheetViews>
  <sheetFormatPr baseColWidth="10" defaultColWidth="8.88671875" defaultRowHeight="13.2" x14ac:dyDescent="0.25"/>
  <cols>
    <col min="1" max="1" width="9.33203125" bestFit="1" customWidth="1"/>
    <col min="2" max="2" width="10" style="61" customWidth="1"/>
    <col min="3" max="3" width="16.88671875" bestFit="1" customWidth="1"/>
    <col min="5" max="5" width="10.33203125" customWidth="1"/>
  </cols>
  <sheetData>
    <row r="1" spans="1:10" x14ac:dyDescent="0.25">
      <c r="A1" s="155" t="s">
        <v>0</v>
      </c>
      <c r="B1" s="61">
        <v>0.01</v>
      </c>
      <c r="C1" s="155" t="s">
        <v>1</v>
      </c>
      <c r="D1" s="155" t="s">
        <v>2</v>
      </c>
      <c r="E1" s="155" t="s">
        <v>3</v>
      </c>
      <c r="F1" s="155" t="s">
        <v>4</v>
      </c>
      <c r="H1" s="155" t="s">
        <v>5</v>
      </c>
    </row>
    <row r="2" spans="1:10" x14ac:dyDescent="0.25">
      <c r="A2" s="155" t="s">
        <v>6</v>
      </c>
      <c r="B2" s="61">
        <v>0.02</v>
      </c>
      <c r="C2" s="155" t="s">
        <v>7</v>
      </c>
      <c r="D2" s="155" t="s">
        <v>8</v>
      </c>
      <c r="E2" s="155" t="s">
        <v>9</v>
      </c>
      <c r="F2" s="155" t="s">
        <v>10</v>
      </c>
      <c r="H2" s="155" t="s">
        <v>11</v>
      </c>
    </row>
    <row r="3" spans="1:10" x14ac:dyDescent="0.25">
      <c r="A3" s="155" t="s">
        <v>12</v>
      </c>
      <c r="B3" s="61">
        <v>0.03</v>
      </c>
      <c r="C3" s="155" t="s">
        <v>13</v>
      </c>
      <c r="E3" s="155" t="s">
        <v>14</v>
      </c>
      <c r="F3" s="155" t="s">
        <v>15</v>
      </c>
      <c r="H3" s="155" t="s">
        <v>16</v>
      </c>
    </row>
    <row r="4" spans="1:10" x14ac:dyDescent="0.25">
      <c r="B4" s="61">
        <v>0.04</v>
      </c>
      <c r="E4" t="s">
        <v>17</v>
      </c>
      <c r="F4" s="155" t="s">
        <v>18</v>
      </c>
    </row>
    <row r="5" spans="1:10" x14ac:dyDescent="0.25">
      <c r="B5" s="61">
        <v>0.05</v>
      </c>
      <c r="E5" t="s">
        <v>19</v>
      </c>
    </row>
    <row r="6" spans="1:10" x14ac:dyDescent="0.25">
      <c r="B6" s="61">
        <v>0.06</v>
      </c>
      <c r="E6" t="s">
        <v>20</v>
      </c>
    </row>
    <row r="7" spans="1:10" x14ac:dyDescent="0.25">
      <c r="B7" s="61">
        <v>7.0000000000000007E-2</v>
      </c>
      <c r="E7" t="s">
        <v>21</v>
      </c>
    </row>
    <row r="8" spans="1:10" x14ac:dyDescent="0.25">
      <c r="E8" t="s">
        <v>22</v>
      </c>
    </row>
    <row r="9" spans="1:10" x14ac:dyDescent="0.25">
      <c r="E9" t="s">
        <v>23</v>
      </c>
    </row>
    <row r="10" spans="1:10" x14ac:dyDescent="0.25">
      <c r="E10" t="s">
        <v>24</v>
      </c>
    </row>
    <row r="13" spans="1:10" ht="13.8" x14ac:dyDescent="0.25">
      <c r="A13" s="242"/>
      <c r="B13" s="242"/>
      <c r="C13" s="242"/>
      <c r="D13" s="340" t="s">
        <v>25</v>
      </c>
      <c r="E13" s="341"/>
      <c r="F13" s="341"/>
      <c r="G13" s="341"/>
      <c r="H13" s="341"/>
      <c r="I13" s="243"/>
      <c r="J13" s="242"/>
    </row>
    <row r="14" spans="1:10" ht="13.8" x14ac:dyDescent="0.25">
      <c r="A14" s="242"/>
      <c r="B14" s="242"/>
      <c r="C14" s="242"/>
      <c r="D14" s="242"/>
      <c r="E14" s="242"/>
      <c r="F14" s="242"/>
      <c r="G14" s="242"/>
      <c r="H14" s="242"/>
      <c r="I14" s="242"/>
      <c r="J14" s="242"/>
    </row>
    <row r="15" spans="1:10" ht="69" x14ac:dyDescent="0.25">
      <c r="A15" s="242" t="s">
        <v>26</v>
      </c>
      <c r="B15" s="242"/>
      <c r="C15" s="244" t="s">
        <v>27</v>
      </c>
      <c r="D15" s="244" t="s">
        <v>28</v>
      </c>
      <c r="E15" s="244" t="s">
        <v>29</v>
      </c>
      <c r="F15" s="244" t="s">
        <v>30</v>
      </c>
      <c r="G15" s="244" t="s">
        <v>31</v>
      </c>
      <c r="H15" s="244" t="s">
        <v>32</v>
      </c>
      <c r="I15" s="244" t="s">
        <v>33</v>
      </c>
      <c r="J15" s="244" t="s">
        <v>34</v>
      </c>
    </row>
    <row r="16" spans="1:10" ht="13.8" x14ac:dyDescent="0.25">
      <c r="A16" s="245" t="s">
        <v>35</v>
      </c>
      <c r="B16" s="246" t="s">
        <v>4</v>
      </c>
      <c r="C16" s="245" t="s">
        <v>8</v>
      </c>
      <c r="D16" s="245" t="s">
        <v>36</v>
      </c>
      <c r="E16" s="245" t="s">
        <v>37</v>
      </c>
      <c r="F16" s="245" t="s">
        <v>37</v>
      </c>
      <c r="G16" s="245" t="s">
        <v>37</v>
      </c>
      <c r="H16" s="245" t="s">
        <v>37</v>
      </c>
      <c r="I16" s="245" t="s">
        <v>37</v>
      </c>
      <c r="J16" s="245" t="s">
        <v>37</v>
      </c>
    </row>
    <row r="17" spans="1:10" ht="13.8" x14ac:dyDescent="0.25">
      <c r="A17" s="245" t="s">
        <v>38</v>
      </c>
      <c r="B17" s="247" t="s">
        <v>10</v>
      </c>
      <c r="C17" s="245" t="s">
        <v>2</v>
      </c>
      <c r="D17" s="245" t="s">
        <v>39</v>
      </c>
      <c r="E17" s="245" t="s">
        <v>40</v>
      </c>
      <c r="F17" s="245" t="s">
        <v>41</v>
      </c>
      <c r="G17" s="245" t="s">
        <v>41</v>
      </c>
      <c r="H17" s="245" t="s">
        <v>42</v>
      </c>
      <c r="I17" s="245" t="s">
        <v>43</v>
      </c>
      <c r="J17" s="245" t="s">
        <v>42</v>
      </c>
    </row>
    <row r="18" spans="1:10" ht="13.8" x14ac:dyDescent="0.25">
      <c r="A18" s="245" t="s">
        <v>44</v>
      </c>
      <c r="B18" s="248" t="s">
        <v>15</v>
      </c>
      <c r="C18" s="245" t="s">
        <v>2</v>
      </c>
      <c r="D18" s="245" t="s">
        <v>39</v>
      </c>
      <c r="E18" s="245" t="s">
        <v>45</v>
      </c>
      <c r="F18" s="245" t="s">
        <v>46</v>
      </c>
      <c r="G18" s="245" t="s">
        <v>46</v>
      </c>
      <c r="H18" s="245" t="s">
        <v>47</v>
      </c>
      <c r="I18" s="245" t="s">
        <v>48</v>
      </c>
      <c r="J18" s="245" t="s">
        <v>42</v>
      </c>
    </row>
    <row r="19" spans="1:10" ht="13.8" x14ac:dyDescent="0.25">
      <c r="A19" s="249" t="s">
        <v>49</v>
      </c>
      <c r="B19" s="250" t="s">
        <v>18</v>
      </c>
      <c r="C19" s="245" t="s">
        <v>2</v>
      </c>
      <c r="D19" s="245" t="s">
        <v>8</v>
      </c>
      <c r="E19" s="245" t="s">
        <v>50</v>
      </c>
      <c r="F19" s="245" t="s">
        <v>51</v>
      </c>
      <c r="G19" s="245" t="s">
        <v>51</v>
      </c>
      <c r="H19" s="245" t="s">
        <v>8</v>
      </c>
      <c r="I19" s="245" t="s">
        <v>52</v>
      </c>
      <c r="J19" s="245" t="s">
        <v>53</v>
      </c>
    </row>
  </sheetData>
  <mergeCells count="1">
    <mergeCell ref="D13:H1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49742-9DB6-4ADB-9B95-71B760A91310}">
  <sheetPr codeName="Sheet11">
    <tabColor rgb="FFFFF4D5"/>
  </sheetPr>
  <dimension ref="A1:Y341"/>
  <sheetViews>
    <sheetView zoomScale="90" zoomScaleNormal="90" workbookViewId="0">
      <pane xSplit="5" ySplit="5" topLeftCell="F33" activePane="bottomRight" state="frozen"/>
      <selection pane="topRight" activeCell="F1" sqref="F1"/>
      <selection pane="bottomLeft" activeCell="B6" sqref="B6"/>
      <selection pane="bottomRight" activeCell="C7" sqref="C7:C62"/>
    </sheetView>
  </sheetViews>
  <sheetFormatPr baseColWidth="10" defaultColWidth="8.88671875" defaultRowHeight="12.75" customHeight="1" outlineLevelRow="2" outlineLevelCol="1" x14ac:dyDescent="0.25"/>
  <cols>
    <col min="1" max="1" width="8.88671875" style="91" hidden="1" customWidth="1" outlineLevel="1"/>
    <col min="2" max="2" width="2.6640625" style="7" customWidth="1" collapsed="1"/>
    <col min="3" max="3" width="4.109375" style="7" customWidth="1"/>
    <col min="4" max="4" width="5.6640625" style="7" customWidth="1"/>
    <col min="5" max="5" width="64.88671875" style="7" customWidth="1"/>
    <col min="6" max="6" width="15.6640625" style="7" bestFit="1" customWidth="1"/>
    <col min="7" max="7" width="2.88671875" style="7" customWidth="1"/>
    <col min="8" max="8" width="12.44140625" style="7" customWidth="1" outlineLevel="1"/>
    <col min="9" max="9" width="13.44140625" style="7" customWidth="1" outlineLevel="1"/>
    <col min="10" max="10" width="14.6640625" style="7" customWidth="1" outlineLevel="1"/>
    <col min="11" max="11" width="14.5546875" style="7" bestFit="1" customWidth="1" outlineLevel="1"/>
    <col min="12" max="12" width="7.6640625" style="16" customWidth="1" outlineLevel="1"/>
    <col min="13" max="14" width="2.33203125" style="7" customWidth="1"/>
    <col min="15" max="17" width="11" style="7" customWidth="1" outlineLevel="1"/>
    <col min="18" max="20" width="12.44140625" style="7" customWidth="1" outlineLevel="1"/>
    <col min="21" max="21" width="14.6640625" style="7" customWidth="1" outlineLevel="1"/>
    <col min="22" max="22" width="2.109375" style="7" customWidth="1"/>
    <col min="23" max="24" width="15.6640625" style="7" customWidth="1" outlineLevel="1"/>
    <col min="25" max="25" width="40" style="7" customWidth="1" outlineLevel="1"/>
    <col min="26" max="16384" width="8.88671875" style="7"/>
  </cols>
  <sheetData>
    <row r="1" spans="1:25" ht="21" x14ac:dyDescent="0.4">
      <c r="B1" s="17"/>
      <c r="C1" s="17" t="s">
        <v>433</v>
      </c>
    </row>
    <row r="3" spans="1:25" ht="13.8" thickBot="1" x14ac:dyDescent="0.3">
      <c r="C3" s="62" t="s">
        <v>370</v>
      </c>
    </row>
    <row r="4" spans="1:25" ht="32.4" customHeight="1" thickBot="1" x14ac:dyDescent="0.3">
      <c r="H4" s="393" t="s">
        <v>371</v>
      </c>
      <c r="I4" s="393"/>
      <c r="J4" s="393"/>
      <c r="K4" s="393"/>
      <c r="L4" s="393"/>
      <c r="O4" s="390" t="s">
        <v>372</v>
      </c>
      <c r="P4" s="391"/>
      <c r="Q4" s="391"/>
      <c r="R4" s="391"/>
      <c r="S4" s="391"/>
      <c r="T4" s="391"/>
      <c r="U4" s="392"/>
      <c r="W4" s="388" t="s">
        <v>373</v>
      </c>
      <c r="X4" s="388"/>
      <c r="Y4" s="388"/>
    </row>
    <row r="5" spans="1:25" ht="53.4" thickBot="1" x14ac:dyDescent="0.3">
      <c r="F5" s="94" t="s">
        <v>374</v>
      </c>
      <c r="H5" s="80" t="s">
        <v>375</v>
      </c>
      <c r="I5" s="80" t="s">
        <v>427</v>
      </c>
      <c r="J5" s="80" t="s">
        <v>428</v>
      </c>
      <c r="K5" s="80" t="s">
        <v>376</v>
      </c>
      <c r="L5" s="80" t="s">
        <v>377</v>
      </c>
      <c r="M5" s="131"/>
      <c r="N5" s="131"/>
      <c r="O5" s="80" t="s">
        <v>378</v>
      </c>
      <c r="P5" s="80" t="s">
        <v>379</v>
      </c>
      <c r="Q5" s="80" t="s">
        <v>380</v>
      </c>
      <c r="R5" s="80" t="s">
        <v>381</v>
      </c>
      <c r="S5" s="80" t="s">
        <v>382</v>
      </c>
      <c r="T5" s="80" t="s">
        <v>383</v>
      </c>
      <c r="U5" s="80" t="s">
        <v>384</v>
      </c>
      <c r="W5" s="80" t="s">
        <v>385</v>
      </c>
      <c r="X5" s="80" t="s">
        <v>386</v>
      </c>
      <c r="Y5" s="80" t="s">
        <v>387</v>
      </c>
    </row>
    <row r="6" spans="1:25" ht="30" customHeight="1" thickTop="1" thickBot="1" x14ac:dyDescent="0.3">
      <c r="A6" s="166"/>
      <c r="C6" s="389" t="s">
        <v>162</v>
      </c>
      <c r="D6" s="389"/>
      <c r="E6" s="389"/>
      <c r="F6" s="54">
        <f>+F7+F32+F49</f>
        <v>348900</v>
      </c>
      <c r="G6" s="50"/>
      <c r="H6" s="54">
        <f ca="1">+H7+H32+H49</f>
        <v>2000</v>
      </c>
      <c r="I6" s="54">
        <f ca="1">+I7+I32+I49</f>
        <v>30290.322580645159</v>
      </c>
      <c r="J6" s="54">
        <f ca="1">+J7+J32+J49</f>
        <v>32290.322580645159</v>
      </c>
      <c r="K6" s="54">
        <f ca="1">+K7+K32+K49</f>
        <v>316609.67741935485</v>
      </c>
      <c r="L6" s="82">
        <f t="shared" ref="L6:L8" ca="1" si="0">IF(ISERROR(+K6/F6)," ",(+K6/F6))</f>
        <v>0.9074510674100168</v>
      </c>
      <c r="M6" s="74"/>
      <c r="N6" s="74"/>
      <c r="O6" s="54">
        <f>+O7+O32+O49</f>
        <v>500</v>
      </c>
      <c r="P6" s="54">
        <f>+P7+P32+P49</f>
        <v>500</v>
      </c>
      <c r="Q6" s="54">
        <f>+Q7+Q32+Q49</f>
        <v>500</v>
      </c>
      <c r="R6" s="54">
        <f t="shared" ref="R6:T6" si="1">+R7+R32+R49</f>
        <v>2500</v>
      </c>
      <c r="S6" s="54">
        <f t="shared" si="1"/>
        <v>2000</v>
      </c>
      <c r="T6" s="54">
        <f t="shared" si="1"/>
        <v>2000</v>
      </c>
      <c r="U6" s="54">
        <f ca="1">+U7+U32+U49</f>
        <v>40290.322580645159</v>
      </c>
      <c r="V6" s="50"/>
      <c r="W6" s="54">
        <f ca="1">+W7+W32+W49</f>
        <v>308609.67741935485</v>
      </c>
      <c r="X6" s="82">
        <f ca="1">IF(ISERROR(+W6/F6)," ",(+W6/F6))</f>
        <v>0.88452186133377719</v>
      </c>
      <c r="Y6" s="54"/>
    </row>
    <row r="7" spans="1:25" s="10" customFormat="1" ht="39.6" x14ac:dyDescent="0.25">
      <c r="A7" s="95"/>
      <c r="B7" s="93"/>
      <c r="C7" s="51" t="s">
        <v>165</v>
      </c>
      <c r="D7" s="52">
        <v>1</v>
      </c>
      <c r="E7" s="53" t="s">
        <v>388</v>
      </c>
      <c r="F7" s="55">
        <f>+F8+F16+F24</f>
        <v>252900</v>
      </c>
      <c r="G7" s="97"/>
      <c r="H7" s="55">
        <f ca="1">+H8+H16+H24</f>
        <v>2000</v>
      </c>
      <c r="I7" s="55">
        <f ca="1">+I8+I16+I24</f>
        <v>28290.322580645159</v>
      </c>
      <c r="J7" s="55">
        <f ca="1">+J8+J16+J24</f>
        <v>30290.322580645159</v>
      </c>
      <c r="K7" s="55">
        <f ca="1">+K8+K16+K24</f>
        <v>222609.67741935485</v>
      </c>
      <c r="L7" s="81">
        <f t="shared" ca="1" si="0"/>
        <v>0.8802280641334711</v>
      </c>
      <c r="M7" s="75"/>
      <c r="N7" s="75"/>
      <c r="O7" s="55">
        <f>+O8+O16+O24</f>
        <v>500</v>
      </c>
      <c r="P7" s="55">
        <f>+P8+P16+P24</f>
        <v>500</v>
      </c>
      <c r="Q7" s="55">
        <f>+Q8+Q16+Q24</f>
        <v>500</v>
      </c>
      <c r="R7" s="55">
        <f t="shared" ref="R7:T7" si="2">+R8+R16+R24</f>
        <v>2500</v>
      </c>
      <c r="S7" s="55">
        <f t="shared" si="2"/>
        <v>2000</v>
      </c>
      <c r="T7" s="55">
        <f t="shared" si="2"/>
        <v>2000</v>
      </c>
      <c r="U7" s="55">
        <f ca="1">+U8+U16+U24</f>
        <v>38290.322580645159</v>
      </c>
      <c r="V7" s="97"/>
      <c r="W7" s="55">
        <f ca="1">+W8+W16+W24</f>
        <v>214609.67741935485</v>
      </c>
      <c r="X7" s="81">
        <f ca="1">IF(ISERROR(+W7/F7)," ",(+W7/F7))</f>
        <v>0.84859500758938256</v>
      </c>
      <c r="Y7" s="55"/>
    </row>
    <row r="8" spans="1:25" s="44" customFormat="1" ht="19.95" customHeight="1" outlineLevel="1" thickBot="1" x14ac:dyDescent="0.3">
      <c r="A8" s="98"/>
      <c r="B8" s="99"/>
      <c r="C8" s="45" t="s">
        <v>165</v>
      </c>
      <c r="D8" s="45" t="s">
        <v>167</v>
      </c>
      <c r="E8" s="45" t="s">
        <v>168</v>
      </c>
      <c r="F8" s="100">
        <f>+F9+F10+F11+F12+F13+F14+F15</f>
        <v>240900</v>
      </c>
      <c r="G8" s="99"/>
      <c r="H8" s="100">
        <f ca="1">+H9+H10+H11+H12+H13+H14+H15</f>
        <v>2000</v>
      </c>
      <c r="I8" s="100">
        <f ca="1">+I9+I10+I11+I12+I13+I14+I15</f>
        <v>16290.322580645161</v>
      </c>
      <c r="J8" s="100">
        <f ca="1">+J9+J10+J11+J12+J13+J14+J15</f>
        <v>18290.322580645159</v>
      </c>
      <c r="K8" s="100">
        <f ca="1">+K9+K10+K11+K12+K13+K14+K15</f>
        <v>222609.67741935485</v>
      </c>
      <c r="L8" s="132">
        <f t="shared" ca="1" si="0"/>
        <v>0.92407504117623429</v>
      </c>
      <c r="M8" s="133"/>
      <c r="N8" s="133"/>
      <c r="O8" s="100">
        <f>+O9+O10+O11+O12+O13+O14+O15</f>
        <v>500</v>
      </c>
      <c r="P8" s="100">
        <f>+P9+P10+P11+P12+P13+P14+P15</f>
        <v>500</v>
      </c>
      <c r="Q8" s="100">
        <f>+Q9+Q10+Q11+Q12+Q13+Q14+Q15</f>
        <v>500</v>
      </c>
      <c r="R8" s="100">
        <f t="shared" ref="R8:T8" si="3">+R9+R10+R11+R12+R13+R14+R15</f>
        <v>2500</v>
      </c>
      <c r="S8" s="100">
        <f t="shared" si="3"/>
        <v>2000</v>
      </c>
      <c r="T8" s="100">
        <f t="shared" si="3"/>
        <v>2000</v>
      </c>
      <c r="U8" s="100">
        <f ca="1">+U9+U10+U11+U12+U13+U14+U15</f>
        <v>26290.322580645159</v>
      </c>
      <c r="V8" s="99"/>
      <c r="W8" s="100">
        <f ca="1">+W9+W10+W11+W12+W13+W14+W15</f>
        <v>214609.67741935485</v>
      </c>
      <c r="X8" s="132">
        <f ca="1">IF(ISERROR(+W8/F8)," ",(+W8/F8))</f>
        <v>0.89086624084414634</v>
      </c>
      <c r="Y8" s="100"/>
    </row>
    <row r="9" spans="1:25" ht="13.8" outlineLevel="2" thickBot="1" x14ac:dyDescent="0.3">
      <c r="A9" s="98" t="str">
        <f t="shared" ref="A9:A72" si="4">+CONCATENATE(C9,D9)</f>
        <v>A1.1.1</v>
      </c>
      <c r="C9" s="101" t="s">
        <v>165</v>
      </c>
      <c r="D9" s="92" t="s">
        <v>169</v>
      </c>
      <c r="E9" s="101" t="s">
        <v>170</v>
      </c>
      <c r="F9" s="105">
        <v>50400</v>
      </c>
      <c r="H9" s="134">
        <f ca="1">SUMIF('LISTE DES TRANSACTIONS REP 03'!A:G,A9,'LISTE DES TRANSACTIONS REP 03'!G:G)</f>
        <v>0</v>
      </c>
      <c r="I9" s="134">
        <f ca="1">+' RAPPORT FINANCIER N° 02'!J9</f>
        <v>0</v>
      </c>
      <c r="J9" s="134">
        <f ca="1">+H9+I9</f>
        <v>0</v>
      </c>
      <c r="K9" s="134">
        <f ca="1">+F9-J9</f>
        <v>50400</v>
      </c>
      <c r="L9" s="135">
        <f ca="1">IF(ISERROR(+K9/F9)," ",(+K9/F9))</f>
        <v>1</v>
      </c>
      <c r="M9" s="136"/>
      <c r="N9" s="136"/>
      <c r="O9" s="137">
        <v>500</v>
      </c>
      <c r="P9" s="137">
        <v>500</v>
      </c>
      <c r="Q9" s="137">
        <v>500</v>
      </c>
      <c r="R9" s="137">
        <v>2500</v>
      </c>
      <c r="S9" s="137">
        <v>2000</v>
      </c>
      <c r="T9" s="137">
        <v>2000</v>
      </c>
      <c r="U9" s="137">
        <f ca="1">+J9+O9+P9+Q9+R9+S9+T9</f>
        <v>8000</v>
      </c>
      <c r="W9" s="138">
        <f ca="1">+F9-U9</f>
        <v>42400</v>
      </c>
      <c r="X9" s="139">
        <f ca="1">IF(ISERROR(+W9/F9)," ",(+W9/F9))</f>
        <v>0.84126984126984128</v>
      </c>
      <c r="Y9" s="138"/>
    </row>
    <row r="10" spans="1:25" ht="13.8" outlineLevel="2" thickBot="1" x14ac:dyDescent="0.3">
      <c r="A10" s="98" t="str">
        <f t="shared" si="4"/>
        <v>A1.1.2</v>
      </c>
      <c r="C10" s="101" t="s">
        <v>165</v>
      </c>
      <c r="D10" s="92" t="s">
        <v>177</v>
      </c>
      <c r="E10" s="101" t="s">
        <v>178</v>
      </c>
      <c r="F10" s="105">
        <v>76750</v>
      </c>
      <c r="H10" s="134">
        <f ca="1">SUMIF('LISTE DES TRANSACTIONS REP 03'!A:G,A10,'LISTE DES TRANSACTIONS REP 03'!G:G)</f>
        <v>0</v>
      </c>
      <c r="I10" s="134">
        <f ca="1">+' RAPPORT FINANCIER N° 02'!J10</f>
        <v>161.29032258064515</v>
      </c>
      <c r="J10" s="134">
        <f t="shared" ref="J10:J31" ca="1" si="5">+H10+I10</f>
        <v>161.29032258064515</v>
      </c>
      <c r="K10" s="134">
        <f t="shared" ref="K10:K31" ca="1" si="6">+F10-J10</f>
        <v>76588.709677419349</v>
      </c>
      <c r="L10" s="135">
        <f t="shared" ref="L10:L73" ca="1" si="7">IF(ISERROR(+K10/F10)," ",(+K10/F10))</f>
        <v>0.99789849742565928</v>
      </c>
      <c r="M10" s="136"/>
      <c r="N10" s="136"/>
      <c r="O10" s="137"/>
      <c r="P10" s="137"/>
      <c r="Q10" s="137"/>
      <c r="R10" s="137"/>
      <c r="S10" s="137"/>
      <c r="T10" s="137"/>
      <c r="U10" s="137">
        <f t="shared" ref="U10:U31" ca="1" si="8">+J10+O10+P10+Q10+R10+S10+T10</f>
        <v>161.29032258064515</v>
      </c>
      <c r="W10" s="138">
        <f t="shared" ref="W10:W31" ca="1" si="9">+F10-U10</f>
        <v>76588.709677419349</v>
      </c>
      <c r="X10" s="139">
        <f t="shared" ref="X10:X31" ca="1" si="10">IF(ISERROR(+W10/F10)," ",(+W10/F10))</f>
        <v>0.99789849742565928</v>
      </c>
      <c r="Y10" s="138"/>
    </row>
    <row r="11" spans="1:25" ht="13.8" outlineLevel="2" thickBot="1" x14ac:dyDescent="0.3">
      <c r="A11" s="98" t="str">
        <f t="shared" si="4"/>
        <v>A1.1.3</v>
      </c>
      <c r="C11" s="101" t="s">
        <v>165</v>
      </c>
      <c r="D11" s="92" t="s">
        <v>186</v>
      </c>
      <c r="E11" s="101" t="s">
        <v>187</v>
      </c>
      <c r="F11" s="105">
        <v>20000</v>
      </c>
      <c r="H11" s="134">
        <f ca="1">SUMIF('LISTE DES TRANSACTIONS REP 03'!A:G,A11,'LISTE DES TRANSACTIONS REP 03'!G:G)</f>
        <v>0</v>
      </c>
      <c r="I11" s="134">
        <f ca="1">+' RAPPORT FINANCIER N° 02'!J11</f>
        <v>1129.0322580645161</v>
      </c>
      <c r="J11" s="134">
        <f t="shared" ca="1" si="5"/>
        <v>1129.0322580645161</v>
      </c>
      <c r="K11" s="134">
        <f t="shared" ca="1" si="6"/>
        <v>18870.967741935485</v>
      </c>
      <c r="L11" s="135">
        <f t="shared" ca="1" si="7"/>
        <v>0.94354838709677424</v>
      </c>
      <c r="M11" s="136"/>
      <c r="N11" s="136"/>
      <c r="O11" s="137"/>
      <c r="P11" s="137"/>
      <c r="Q11" s="137"/>
      <c r="R11" s="137"/>
      <c r="S11" s="137"/>
      <c r="T11" s="137"/>
      <c r="U11" s="137">
        <f t="shared" ca="1" si="8"/>
        <v>1129.0322580645161</v>
      </c>
      <c r="W11" s="138">
        <f t="shared" ca="1" si="9"/>
        <v>18870.967741935485</v>
      </c>
      <c r="X11" s="139">
        <f t="shared" ca="1" si="10"/>
        <v>0.94354838709677424</v>
      </c>
      <c r="Y11" s="138"/>
    </row>
    <row r="12" spans="1:25" ht="13.8" outlineLevel="2" thickBot="1" x14ac:dyDescent="0.3">
      <c r="A12" s="98" t="str">
        <f t="shared" si="4"/>
        <v>A1.1.4</v>
      </c>
      <c r="C12" s="101" t="s">
        <v>165</v>
      </c>
      <c r="D12" s="92" t="s">
        <v>192</v>
      </c>
      <c r="E12" s="101" t="s">
        <v>193</v>
      </c>
      <c r="F12" s="105">
        <v>8750</v>
      </c>
      <c r="H12" s="134">
        <f ca="1">SUMIF('LISTE DES TRANSACTIONS REP 03'!A:G,A12,'LISTE DES TRANSACTIONS REP 03'!G:G)</f>
        <v>0</v>
      </c>
      <c r="I12" s="134">
        <f ca="1">+' RAPPORT FINANCIER N° 02'!J12</f>
        <v>0</v>
      </c>
      <c r="J12" s="134">
        <f t="shared" ca="1" si="5"/>
        <v>0</v>
      </c>
      <c r="K12" s="134">
        <f t="shared" ca="1" si="6"/>
        <v>8750</v>
      </c>
      <c r="L12" s="135">
        <f t="shared" ca="1" si="7"/>
        <v>1</v>
      </c>
      <c r="M12" s="136"/>
      <c r="N12" s="136"/>
      <c r="O12" s="137"/>
      <c r="P12" s="137"/>
      <c r="Q12" s="137"/>
      <c r="R12" s="137"/>
      <c r="S12" s="137"/>
      <c r="T12" s="137"/>
      <c r="U12" s="137">
        <f t="shared" ca="1" si="8"/>
        <v>0</v>
      </c>
      <c r="W12" s="138">
        <f t="shared" ca="1" si="9"/>
        <v>8750</v>
      </c>
      <c r="X12" s="139">
        <f t="shared" ca="1" si="10"/>
        <v>1</v>
      </c>
      <c r="Y12" s="138"/>
    </row>
    <row r="13" spans="1:25" ht="13.8" outlineLevel="2" thickBot="1" x14ac:dyDescent="0.3">
      <c r="A13" s="98" t="str">
        <f t="shared" si="4"/>
        <v>A1.1.6</v>
      </c>
      <c r="C13" s="101" t="s">
        <v>165</v>
      </c>
      <c r="D13" s="92" t="s">
        <v>202</v>
      </c>
      <c r="E13" s="101" t="s">
        <v>198</v>
      </c>
      <c r="F13" s="105">
        <v>25000</v>
      </c>
      <c r="H13" s="134">
        <f ca="1">SUMIF('LISTE DES TRANSACTIONS REP 03'!A:G,A13,'LISTE DES TRANSACTIONS REP 03'!G:G)</f>
        <v>2000</v>
      </c>
      <c r="I13" s="134">
        <f ca="1">+' RAPPORT FINANCIER N° 02'!J13</f>
        <v>0</v>
      </c>
      <c r="J13" s="134">
        <f t="shared" ca="1" si="5"/>
        <v>2000</v>
      </c>
      <c r="K13" s="134">
        <f t="shared" ca="1" si="6"/>
        <v>23000</v>
      </c>
      <c r="L13" s="135">
        <f t="shared" ca="1" si="7"/>
        <v>0.92</v>
      </c>
      <c r="M13" s="136"/>
      <c r="N13" s="136"/>
      <c r="O13" s="137"/>
      <c r="P13" s="137"/>
      <c r="Q13" s="137"/>
      <c r="R13" s="137"/>
      <c r="S13" s="137"/>
      <c r="T13" s="137"/>
      <c r="U13" s="137">
        <f t="shared" ca="1" si="8"/>
        <v>2000</v>
      </c>
      <c r="W13" s="138">
        <f t="shared" ca="1" si="9"/>
        <v>23000</v>
      </c>
      <c r="X13" s="139">
        <f t="shared" ca="1" si="10"/>
        <v>0.92</v>
      </c>
      <c r="Y13" s="138"/>
    </row>
    <row r="14" spans="1:25" ht="13.8" outlineLevel="2" thickBot="1" x14ac:dyDescent="0.3">
      <c r="A14" s="98" t="str">
        <f t="shared" si="4"/>
        <v>A1.1.7</v>
      </c>
      <c r="C14" s="101" t="s">
        <v>165</v>
      </c>
      <c r="D14" s="92" t="s">
        <v>206</v>
      </c>
      <c r="E14" s="101" t="s">
        <v>203</v>
      </c>
      <c r="F14" s="105">
        <v>60000</v>
      </c>
      <c r="H14" s="134">
        <f ca="1">SUMIF('LISTE DES TRANSACTIONS REP 03'!A:G,A14,'LISTE DES TRANSACTIONS REP 03'!G:G)</f>
        <v>0</v>
      </c>
      <c r="I14" s="134">
        <f ca="1">+' RAPPORT FINANCIER N° 02'!J14</f>
        <v>15000</v>
      </c>
      <c r="J14" s="134">
        <f t="shared" ca="1" si="5"/>
        <v>15000</v>
      </c>
      <c r="K14" s="134">
        <f t="shared" ca="1" si="6"/>
        <v>45000</v>
      </c>
      <c r="L14" s="135">
        <f t="shared" ca="1" si="7"/>
        <v>0.75</v>
      </c>
      <c r="M14" s="136"/>
      <c r="N14" s="136"/>
      <c r="O14" s="137"/>
      <c r="P14" s="137"/>
      <c r="Q14" s="137"/>
      <c r="R14" s="137"/>
      <c r="S14" s="137"/>
      <c r="T14" s="137"/>
      <c r="U14" s="137">
        <f t="shared" ca="1" si="8"/>
        <v>15000</v>
      </c>
      <c r="W14" s="138">
        <f t="shared" ca="1" si="9"/>
        <v>45000</v>
      </c>
      <c r="X14" s="139">
        <f t="shared" ca="1" si="10"/>
        <v>0.75</v>
      </c>
      <c r="Y14" s="138"/>
    </row>
    <row r="15" spans="1:25" ht="13.2" outlineLevel="2" x14ac:dyDescent="0.25">
      <c r="A15" s="98" t="str">
        <f t="shared" si="4"/>
        <v>A1.1.8</v>
      </c>
      <c r="C15" s="101" t="s">
        <v>165</v>
      </c>
      <c r="D15" s="92" t="s">
        <v>389</v>
      </c>
      <c r="E15" s="101" t="s">
        <v>207</v>
      </c>
      <c r="F15" s="105">
        <v>0</v>
      </c>
      <c r="H15" s="134">
        <f ca="1">SUMIF('LISTE DES TRANSACTIONS REP 03'!A:G,A15,'LISTE DES TRANSACTIONS REP 03'!G:G)</f>
        <v>0</v>
      </c>
      <c r="I15" s="134">
        <f ca="1">+' RAPPORT FINANCIER N° 02'!J15</f>
        <v>0</v>
      </c>
      <c r="J15" s="134">
        <f t="shared" ca="1" si="5"/>
        <v>0</v>
      </c>
      <c r="K15" s="134">
        <f t="shared" ca="1" si="6"/>
        <v>0</v>
      </c>
      <c r="L15" s="135" t="str">
        <f t="shared" ca="1" si="7"/>
        <v xml:space="preserve"> </v>
      </c>
      <c r="M15" s="136"/>
      <c r="N15" s="136"/>
      <c r="O15" s="137"/>
      <c r="P15" s="137"/>
      <c r="Q15" s="137"/>
      <c r="R15" s="137"/>
      <c r="S15" s="137"/>
      <c r="T15" s="137"/>
      <c r="U15" s="137">
        <f t="shared" ca="1" si="8"/>
        <v>0</v>
      </c>
      <c r="W15" s="138">
        <f t="shared" ca="1" si="9"/>
        <v>0</v>
      </c>
      <c r="X15" s="139" t="str">
        <f t="shared" ca="1" si="10"/>
        <v xml:space="preserve"> </v>
      </c>
      <c r="Y15" s="138"/>
    </row>
    <row r="16" spans="1:25" ht="14.4" outlineLevel="1" thickBot="1" x14ac:dyDescent="0.3">
      <c r="A16" s="98" t="str">
        <f t="shared" si="4"/>
        <v>A1.2</v>
      </c>
      <c r="C16" s="45" t="s">
        <v>165</v>
      </c>
      <c r="D16" s="45" t="s">
        <v>210</v>
      </c>
      <c r="E16" s="45" t="s">
        <v>168</v>
      </c>
      <c r="F16" s="100">
        <f>+F17+F18+F19+F20+F21+F22+F23</f>
        <v>12000</v>
      </c>
      <c r="H16" s="100">
        <f ca="1">+H17+H18+H19+H20+H21+H22+H23</f>
        <v>0</v>
      </c>
      <c r="I16" s="100">
        <f ca="1">+I17+I18+I19+I20+I21+I22+I23</f>
        <v>12000</v>
      </c>
      <c r="J16" s="100">
        <f ca="1">+J17+J18+J19+J20+J21+J22+J23</f>
        <v>12000</v>
      </c>
      <c r="K16" s="100">
        <f ca="1">+K17+K18+K19+K20+K21+K22+K23</f>
        <v>0</v>
      </c>
      <c r="L16" s="132">
        <f t="shared" ca="1" si="7"/>
        <v>0</v>
      </c>
      <c r="M16" s="133"/>
      <c r="N16" s="133"/>
      <c r="O16" s="100">
        <f>+O17+O18+O19+O20+O21+O22+O23</f>
        <v>0</v>
      </c>
      <c r="P16" s="100">
        <f>+P17+P18+P19+P20+P21+P22+P23</f>
        <v>0</v>
      </c>
      <c r="Q16" s="100">
        <f>+Q17+Q18+Q19+Q20+Q21+Q22+Q23</f>
        <v>0</v>
      </c>
      <c r="R16" s="100">
        <f t="shared" ref="R16:T16" si="11">+R17+R18+R19+R20+R21+R22+R23</f>
        <v>0</v>
      </c>
      <c r="S16" s="100">
        <f t="shared" si="11"/>
        <v>0</v>
      </c>
      <c r="T16" s="100">
        <f t="shared" si="11"/>
        <v>0</v>
      </c>
      <c r="U16" s="100">
        <f ca="1">+U17+U18+U19+U20+U21+U22+U23</f>
        <v>12000</v>
      </c>
      <c r="W16" s="100">
        <f ca="1">+W17+W18+W19+W20+W21+W22+W23</f>
        <v>0</v>
      </c>
      <c r="X16" s="132">
        <f ca="1">IF(ISERROR(+W16/F16)," ",(+W16/F16))</f>
        <v>0</v>
      </c>
      <c r="Y16" s="100"/>
    </row>
    <row r="17" spans="1:25" ht="13.8" outlineLevel="2" thickBot="1" x14ac:dyDescent="0.3">
      <c r="A17" s="98" t="str">
        <f t="shared" si="4"/>
        <v>A1.2.1</v>
      </c>
      <c r="C17" s="101" t="s">
        <v>165</v>
      </c>
      <c r="D17" s="92" t="s">
        <v>211</v>
      </c>
      <c r="E17" s="101" t="s">
        <v>170</v>
      </c>
      <c r="F17" s="105">
        <v>0</v>
      </c>
      <c r="H17" s="134">
        <f ca="1">SUMIF('LISTE DES TRANSACTIONS REP 03'!A:G,A17,'LISTE DES TRANSACTIONS REP 03'!G:G)</f>
        <v>0</v>
      </c>
      <c r="I17" s="134">
        <f ca="1">+' RAPPORT FINANCIER N° 02'!J17</f>
        <v>0</v>
      </c>
      <c r="J17" s="134">
        <f t="shared" ca="1" si="5"/>
        <v>0</v>
      </c>
      <c r="K17" s="134">
        <f t="shared" ca="1" si="6"/>
        <v>0</v>
      </c>
      <c r="L17" s="135" t="str">
        <f t="shared" ca="1" si="7"/>
        <v xml:space="preserve"> </v>
      </c>
      <c r="M17" s="136"/>
      <c r="N17" s="136"/>
      <c r="O17" s="137"/>
      <c r="P17" s="137"/>
      <c r="Q17" s="137"/>
      <c r="R17" s="137"/>
      <c r="S17" s="137"/>
      <c r="T17" s="137"/>
      <c r="U17" s="137">
        <f t="shared" ca="1" si="8"/>
        <v>0</v>
      </c>
      <c r="W17" s="138">
        <f t="shared" ca="1" si="9"/>
        <v>0</v>
      </c>
      <c r="X17" s="139" t="str">
        <f t="shared" ca="1" si="10"/>
        <v xml:space="preserve"> </v>
      </c>
      <c r="Y17" s="138"/>
    </row>
    <row r="18" spans="1:25" ht="13.8" outlineLevel="2" thickBot="1" x14ac:dyDescent="0.3">
      <c r="A18" s="98" t="str">
        <f t="shared" si="4"/>
        <v>A1.2.2</v>
      </c>
      <c r="C18" s="101" t="s">
        <v>165</v>
      </c>
      <c r="D18" s="92" t="s">
        <v>213</v>
      </c>
      <c r="E18" s="101" t="s">
        <v>178</v>
      </c>
      <c r="F18" s="105">
        <v>12000</v>
      </c>
      <c r="H18" s="134">
        <f ca="1">SUMIF('LISTE DES TRANSACTIONS REP 03'!A:G,A18,'LISTE DES TRANSACTIONS REP 03'!G:G)</f>
        <v>0</v>
      </c>
      <c r="I18" s="134">
        <f ca="1">+' RAPPORT FINANCIER N° 02'!J18</f>
        <v>12000</v>
      </c>
      <c r="J18" s="134">
        <f t="shared" ca="1" si="5"/>
        <v>12000</v>
      </c>
      <c r="K18" s="134">
        <f t="shared" ca="1" si="6"/>
        <v>0</v>
      </c>
      <c r="L18" s="135">
        <f t="shared" ca="1" si="7"/>
        <v>0</v>
      </c>
      <c r="M18" s="136"/>
      <c r="N18" s="136"/>
      <c r="O18" s="137"/>
      <c r="P18" s="137"/>
      <c r="Q18" s="137"/>
      <c r="R18" s="137"/>
      <c r="S18" s="137"/>
      <c r="T18" s="137"/>
      <c r="U18" s="137">
        <f t="shared" ca="1" si="8"/>
        <v>12000</v>
      </c>
      <c r="W18" s="138">
        <f t="shared" ca="1" si="9"/>
        <v>0</v>
      </c>
      <c r="X18" s="139">
        <f t="shared" ca="1" si="10"/>
        <v>0</v>
      </c>
      <c r="Y18" s="138"/>
    </row>
    <row r="19" spans="1:25" ht="13.8" outlineLevel="2" thickBot="1" x14ac:dyDescent="0.3">
      <c r="A19" s="98" t="str">
        <f t="shared" si="4"/>
        <v>A1.2.3</v>
      </c>
      <c r="C19" s="101" t="s">
        <v>165</v>
      </c>
      <c r="D19" s="92" t="s">
        <v>215</v>
      </c>
      <c r="E19" s="101" t="s">
        <v>187</v>
      </c>
      <c r="F19" s="105">
        <v>0</v>
      </c>
      <c r="H19" s="134">
        <f ca="1">SUMIF('LISTE DES TRANSACTIONS REP 03'!A:G,A19,'LISTE DES TRANSACTIONS REP 03'!G:G)</f>
        <v>0</v>
      </c>
      <c r="I19" s="134">
        <f ca="1">+' RAPPORT FINANCIER N° 02'!J19</f>
        <v>0</v>
      </c>
      <c r="J19" s="134">
        <f t="shared" ca="1" si="5"/>
        <v>0</v>
      </c>
      <c r="K19" s="134">
        <f t="shared" ca="1" si="6"/>
        <v>0</v>
      </c>
      <c r="L19" s="135" t="str">
        <f t="shared" ca="1" si="7"/>
        <v xml:space="preserve"> </v>
      </c>
      <c r="M19" s="136"/>
      <c r="N19" s="136"/>
      <c r="O19" s="137"/>
      <c r="P19" s="137"/>
      <c r="Q19" s="137"/>
      <c r="R19" s="137"/>
      <c r="S19" s="137"/>
      <c r="T19" s="137"/>
      <c r="U19" s="137">
        <f t="shared" ca="1" si="8"/>
        <v>0</v>
      </c>
      <c r="W19" s="138">
        <f t="shared" ca="1" si="9"/>
        <v>0</v>
      </c>
      <c r="X19" s="139" t="str">
        <f t="shared" ca="1" si="10"/>
        <v xml:space="preserve"> </v>
      </c>
      <c r="Y19" s="138"/>
    </row>
    <row r="20" spans="1:25" ht="13.8" outlineLevel="2" thickBot="1" x14ac:dyDescent="0.3">
      <c r="A20" s="98" t="str">
        <f t="shared" si="4"/>
        <v>A1.2.4</v>
      </c>
      <c r="C20" s="101" t="s">
        <v>165</v>
      </c>
      <c r="D20" s="92" t="s">
        <v>216</v>
      </c>
      <c r="E20" s="101" t="s">
        <v>193</v>
      </c>
      <c r="F20" s="105">
        <v>0</v>
      </c>
      <c r="H20" s="134">
        <f ca="1">SUMIF('LISTE DES TRANSACTIONS REP 03'!A:G,A20,'LISTE DES TRANSACTIONS REP 03'!G:G)</f>
        <v>0</v>
      </c>
      <c r="I20" s="134">
        <f ca="1">+' RAPPORT FINANCIER N° 02'!J20</f>
        <v>0</v>
      </c>
      <c r="J20" s="134">
        <f t="shared" ca="1" si="5"/>
        <v>0</v>
      </c>
      <c r="K20" s="134">
        <f t="shared" ca="1" si="6"/>
        <v>0</v>
      </c>
      <c r="L20" s="135" t="str">
        <f t="shared" ca="1" si="7"/>
        <v xml:space="preserve"> </v>
      </c>
      <c r="M20" s="136"/>
      <c r="N20" s="136"/>
      <c r="O20" s="137"/>
      <c r="P20" s="137"/>
      <c r="Q20" s="137"/>
      <c r="R20" s="137"/>
      <c r="S20" s="137"/>
      <c r="T20" s="137"/>
      <c r="U20" s="137">
        <f t="shared" ca="1" si="8"/>
        <v>0</v>
      </c>
      <c r="W20" s="138">
        <f t="shared" ca="1" si="9"/>
        <v>0</v>
      </c>
      <c r="X20" s="139" t="str">
        <f t="shared" ca="1" si="10"/>
        <v xml:space="preserve"> </v>
      </c>
      <c r="Y20" s="138"/>
    </row>
    <row r="21" spans="1:25" ht="13.8" outlineLevel="2" thickBot="1" x14ac:dyDescent="0.3">
      <c r="A21" s="98" t="str">
        <f t="shared" si="4"/>
        <v>A1.2.5</v>
      </c>
      <c r="C21" s="101" t="s">
        <v>165</v>
      </c>
      <c r="D21" s="92" t="s">
        <v>217</v>
      </c>
      <c r="E21" s="101" t="s">
        <v>198</v>
      </c>
      <c r="F21" s="105">
        <v>0</v>
      </c>
      <c r="H21" s="134">
        <f ca="1">SUMIF('LISTE DES TRANSACTIONS REP 03'!A:G,A21,'LISTE DES TRANSACTIONS REP 03'!G:G)</f>
        <v>0</v>
      </c>
      <c r="I21" s="134">
        <f ca="1">+' RAPPORT FINANCIER N° 02'!J21</f>
        <v>0</v>
      </c>
      <c r="J21" s="134">
        <f t="shared" ca="1" si="5"/>
        <v>0</v>
      </c>
      <c r="K21" s="134">
        <f t="shared" ca="1" si="6"/>
        <v>0</v>
      </c>
      <c r="L21" s="135" t="str">
        <f t="shared" ca="1" si="7"/>
        <v xml:space="preserve"> </v>
      </c>
      <c r="M21" s="136"/>
      <c r="N21" s="136"/>
      <c r="O21" s="137"/>
      <c r="P21" s="137"/>
      <c r="Q21" s="137"/>
      <c r="R21" s="137"/>
      <c r="S21" s="137"/>
      <c r="T21" s="137"/>
      <c r="U21" s="137">
        <f t="shared" ca="1" si="8"/>
        <v>0</v>
      </c>
      <c r="W21" s="138">
        <f t="shared" ca="1" si="9"/>
        <v>0</v>
      </c>
      <c r="X21" s="139" t="str">
        <f t="shared" ca="1" si="10"/>
        <v xml:space="preserve"> </v>
      </c>
      <c r="Y21" s="138"/>
    </row>
    <row r="22" spans="1:25" ht="13.8" outlineLevel="2" thickBot="1" x14ac:dyDescent="0.3">
      <c r="A22" s="98" t="str">
        <f t="shared" si="4"/>
        <v>A1.2.6</v>
      </c>
      <c r="C22" s="101" t="s">
        <v>165</v>
      </c>
      <c r="D22" s="92" t="s">
        <v>218</v>
      </c>
      <c r="E22" s="101" t="s">
        <v>203</v>
      </c>
      <c r="F22" s="105">
        <v>0</v>
      </c>
      <c r="H22" s="134">
        <f ca="1">SUMIF('LISTE DES TRANSACTIONS REP 03'!A:G,A22,'LISTE DES TRANSACTIONS REP 03'!G:G)</f>
        <v>0</v>
      </c>
      <c r="I22" s="134">
        <f ca="1">+' RAPPORT FINANCIER N° 02'!J22</f>
        <v>0</v>
      </c>
      <c r="J22" s="134">
        <f t="shared" ca="1" si="5"/>
        <v>0</v>
      </c>
      <c r="K22" s="134">
        <f t="shared" ca="1" si="6"/>
        <v>0</v>
      </c>
      <c r="L22" s="135" t="str">
        <f t="shared" ca="1" si="7"/>
        <v xml:space="preserve"> </v>
      </c>
      <c r="M22" s="136"/>
      <c r="N22" s="136"/>
      <c r="O22" s="137"/>
      <c r="P22" s="137"/>
      <c r="Q22" s="137"/>
      <c r="R22" s="137"/>
      <c r="S22" s="137"/>
      <c r="T22" s="137"/>
      <c r="U22" s="137">
        <f t="shared" ca="1" si="8"/>
        <v>0</v>
      </c>
      <c r="W22" s="138">
        <f t="shared" ca="1" si="9"/>
        <v>0</v>
      </c>
      <c r="X22" s="139" t="str">
        <f t="shared" ca="1" si="10"/>
        <v xml:space="preserve"> </v>
      </c>
      <c r="Y22" s="138"/>
    </row>
    <row r="23" spans="1:25" ht="13.2" outlineLevel="2" x14ac:dyDescent="0.25">
      <c r="A23" s="98" t="str">
        <f t="shared" si="4"/>
        <v>A1.2.7</v>
      </c>
      <c r="C23" s="101" t="s">
        <v>165</v>
      </c>
      <c r="D23" s="92" t="s">
        <v>219</v>
      </c>
      <c r="E23" s="101" t="s">
        <v>207</v>
      </c>
      <c r="F23" s="105">
        <v>0</v>
      </c>
      <c r="H23" s="134">
        <f ca="1">SUMIF('LISTE DES TRANSACTIONS REP 03'!A:G,A23,'LISTE DES TRANSACTIONS REP 03'!G:G)</f>
        <v>0</v>
      </c>
      <c r="I23" s="134">
        <f ca="1">+' RAPPORT FINANCIER N° 02'!J23</f>
        <v>0</v>
      </c>
      <c r="J23" s="134">
        <f t="shared" ca="1" si="5"/>
        <v>0</v>
      </c>
      <c r="K23" s="134">
        <f t="shared" ca="1" si="6"/>
        <v>0</v>
      </c>
      <c r="L23" s="135" t="str">
        <f t="shared" ca="1" si="7"/>
        <v xml:space="preserve"> </v>
      </c>
      <c r="M23" s="136"/>
      <c r="N23" s="136"/>
      <c r="O23" s="137"/>
      <c r="P23" s="137"/>
      <c r="Q23" s="137"/>
      <c r="R23" s="137"/>
      <c r="S23" s="137"/>
      <c r="T23" s="137"/>
      <c r="U23" s="137">
        <f t="shared" ca="1" si="8"/>
        <v>0</v>
      </c>
      <c r="W23" s="138">
        <f t="shared" ca="1" si="9"/>
        <v>0</v>
      </c>
      <c r="X23" s="139" t="str">
        <f t="shared" ca="1" si="10"/>
        <v xml:space="preserve"> </v>
      </c>
      <c r="Y23" s="138"/>
    </row>
    <row r="24" spans="1:25" ht="14.4" outlineLevel="1" thickBot="1" x14ac:dyDescent="0.3">
      <c r="A24" s="98" t="str">
        <f t="shared" si="4"/>
        <v>A1.3</v>
      </c>
      <c r="C24" s="45" t="s">
        <v>165</v>
      </c>
      <c r="D24" s="45" t="s">
        <v>220</v>
      </c>
      <c r="E24" s="45" t="s">
        <v>168</v>
      </c>
      <c r="F24" s="100">
        <f>+F25+F26+F27+F28+F29+F30+F31</f>
        <v>0</v>
      </c>
      <c r="H24" s="100">
        <f ca="1">+H25+H26+H27+H28+H29+H30+H31</f>
        <v>0</v>
      </c>
      <c r="I24" s="100">
        <f ca="1">+I25+I26+I27+I28+I29+I30+I31</f>
        <v>0</v>
      </c>
      <c r="J24" s="100">
        <f ca="1">+J25+J26+J27+J28+J29+J30+J31</f>
        <v>0</v>
      </c>
      <c r="K24" s="100">
        <f ca="1">+K25+K26+K27+K28+K29+K30+K31</f>
        <v>0</v>
      </c>
      <c r="L24" s="132" t="str">
        <f t="shared" ca="1" si="7"/>
        <v xml:space="preserve"> </v>
      </c>
      <c r="M24" s="133"/>
      <c r="N24" s="133"/>
      <c r="O24" s="100">
        <f>+O25+O26+O27+O28+O29+O30+O31</f>
        <v>0</v>
      </c>
      <c r="P24" s="100">
        <f>+P25+P26+P27+P28+P29+P30+P31</f>
        <v>0</v>
      </c>
      <c r="Q24" s="100">
        <f>+Q25+Q26+Q27+Q28+Q29+Q30+Q31</f>
        <v>0</v>
      </c>
      <c r="R24" s="100">
        <f t="shared" ref="R24:T24" si="12">+R25+R26+R27+R28+R29+R30+R31</f>
        <v>0</v>
      </c>
      <c r="S24" s="100">
        <f t="shared" si="12"/>
        <v>0</v>
      </c>
      <c r="T24" s="100">
        <f t="shared" si="12"/>
        <v>0</v>
      </c>
      <c r="U24" s="100">
        <f ca="1">+U25+U26+U27+U28+U29+U30+U31</f>
        <v>0</v>
      </c>
      <c r="W24" s="100">
        <f ca="1">+W25+W26+W27+W28+W29+W30+W31</f>
        <v>0</v>
      </c>
      <c r="X24" s="132" t="str">
        <f ca="1">IF(ISERROR(+W24/F24)," ",(+W24/F24))</f>
        <v xml:space="preserve"> </v>
      </c>
      <c r="Y24" s="100"/>
    </row>
    <row r="25" spans="1:25" ht="13.8" outlineLevel="2" thickBot="1" x14ac:dyDescent="0.3">
      <c r="A25" s="98" t="str">
        <f t="shared" si="4"/>
        <v>A1.3.1</v>
      </c>
      <c r="C25" s="101" t="s">
        <v>165</v>
      </c>
      <c r="D25" s="92" t="s">
        <v>221</v>
      </c>
      <c r="E25" s="101" t="s">
        <v>170</v>
      </c>
      <c r="F25" s="105">
        <v>0</v>
      </c>
      <c r="H25" s="134">
        <f ca="1">SUMIF('LISTE DES TRANSACTIONS REP 03'!A:G,A25,'LISTE DES TRANSACTIONS REP 03'!G:G)</f>
        <v>0</v>
      </c>
      <c r="I25" s="134">
        <f ca="1">+' RAPPORT FINANCIER N° 02'!J25</f>
        <v>0</v>
      </c>
      <c r="J25" s="134">
        <f t="shared" ca="1" si="5"/>
        <v>0</v>
      </c>
      <c r="K25" s="134">
        <f t="shared" ca="1" si="6"/>
        <v>0</v>
      </c>
      <c r="L25" s="135" t="str">
        <f t="shared" ca="1" si="7"/>
        <v xml:space="preserve"> </v>
      </c>
      <c r="M25" s="136"/>
      <c r="N25" s="136"/>
      <c r="O25" s="137"/>
      <c r="P25" s="137"/>
      <c r="Q25" s="137"/>
      <c r="R25" s="137"/>
      <c r="S25" s="137"/>
      <c r="T25" s="137"/>
      <c r="U25" s="137">
        <f t="shared" ca="1" si="8"/>
        <v>0</v>
      </c>
      <c r="W25" s="138">
        <f t="shared" ca="1" si="9"/>
        <v>0</v>
      </c>
      <c r="X25" s="139" t="str">
        <f t="shared" ca="1" si="10"/>
        <v xml:space="preserve"> </v>
      </c>
      <c r="Y25" s="138"/>
    </row>
    <row r="26" spans="1:25" ht="13.8" outlineLevel="2" thickBot="1" x14ac:dyDescent="0.3">
      <c r="A26" s="98" t="str">
        <f t="shared" si="4"/>
        <v>A1.3.2</v>
      </c>
      <c r="C26" s="101" t="s">
        <v>165</v>
      </c>
      <c r="D26" s="92" t="s">
        <v>222</v>
      </c>
      <c r="E26" s="101" t="s">
        <v>178</v>
      </c>
      <c r="F26" s="105">
        <v>0</v>
      </c>
      <c r="H26" s="134">
        <f ca="1">SUMIF('LISTE DES TRANSACTIONS REP 03'!A:G,A26,'LISTE DES TRANSACTIONS REP 03'!G:G)</f>
        <v>0</v>
      </c>
      <c r="I26" s="134">
        <f ca="1">+' RAPPORT FINANCIER N° 02'!J26</f>
        <v>0</v>
      </c>
      <c r="J26" s="134">
        <f t="shared" ca="1" si="5"/>
        <v>0</v>
      </c>
      <c r="K26" s="134">
        <f t="shared" ca="1" si="6"/>
        <v>0</v>
      </c>
      <c r="L26" s="135" t="str">
        <f t="shared" ca="1" si="7"/>
        <v xml:space="preserve"> </v>
      </c>
      <c r="M26" s="136"/>
      <c r="N26" s="136"/>
      <c r="O26" s="137"/>
      <c r="P26" s="137"/>
      <c r="Q26" s="137"/>
      <c r="R26" s="137"/>
      <c r="S26" s="137"/>
      <c r="T26" s="137"/>
      <c r="U26" s="137">
        <f t="shared" ca="1" si="8"/>
        <v>0</v>
      </c>
      <c r="W26" s="138">
        <f t="shared" ca="1" si="9"/>
        <v>0</v>
      </c>
      <c r="X26" s="139" t="str">
        <f t="shared" ca="1" si="10"/>
        <v xml:space="preserve"> </v>
      </c>
      <c r="Y26" s="138"/>
    </row>
    <row r="27" spans="1:25" ht="13.8" outlineLevel="2" thickBot="1" x14ac:dyDescent="0.3">
      <c r="A27" s="98" t="str">
        <f t="shared" si="4"/>
        <v>A1.3.3</v>
      </c>
      <c r="C27" s="101" t="s">
        <v>165</v>
      </c>
      <c r="D27" s="92" t="s">
        <v>223</v>
      </c>
      <c r="E27" s="101" t="s">
        <v>187</v>
      </c>
      <c r="F27" s="105">
        <v>0</v>
      </c>
      <c r="H27" s="134">
        <f ca="1">SUMIF('LISTE DES TRANSACTIONS REP 03'!A:G,A27,'LISTE DES TRANSACTIONS REP 03'!G:G)</f>
        <v>0</v>
      </c>
      <c r="I27" s="134">
        <f ca="1">+' RAPPORT FINANCIER N° 02'!J27</f>
        <v>0</v>
      </c>
      <c r="J27" s="134">
        <f t="shared" ca="1" si="5"/>
        <v>0</v>
      </c>
      <c r="K27" s="134">
        <f t="shared" ca="1" si="6"/>
        <v>0</v>
      </c>
      <c r="L27" s="135" t="str">
        <f t="shared" ca="1" si="7"/>
        <v xml:space="preserve"> </v>
      </c>
      <c r="M27" s="136"/>
      <c r="N27" s="136"/>
      <c r="O27" s="137"/>
      <c r="P27" s="137"/>
      <c r="Q27" s="137"/>
      <c r="R27" s="137"/>
      <c r="S27" s="137"/>
      <c r="T27" s="137"/>
      <c r="U27" s="137">
        <f t="shared" ca="1" si="8"/>
        <v>0</v>
      </c>
      <c r="W27" s="138">
        <f t="shared" ca="1" si="9"/>
        <v>0</v>
      </c>
      <c r="X27" s="139" t="str">
        <f t="shared" ca="1" si="10"/>
        <v xml:space="preserve"> </v>
      </c>
      <c r="Y27" s="138"/>
    </row>
    <row r="28" spans="1:25" ht="13.8" outlineLevel="2" thickBot="1" x14ac:dyDescent="0.3">
      <c r="A28" s="98" t="str">
        <f t="shared" si="4"/>
        <v>A1.3.4</v>
      </c>
      <c r="C28" s="101" t="s">
        <v>165</v>
      </c>
      <c r="D28" s="92" t="s">
        <v>224</v>
      </c>
      <c r="E28" s="101" t="s">
        <v>193</v>
      </c>
      <c r="F28" s="105">
        <v>0</v>
      </c>
      <c r="H28" s="134">
        <f ca="1">SUMIF('LISTE DES TRANSACTIONS REP 03'!A:G,A28,'LISTE DES TRANSACTIONS REP 03'!G:G)</f>
        <v>0</v>
      </c>
      <c r="I28" s="134">
        <f ca="1">+' RAPPORT FINANCIER N° 02'!J28</f>
        <v>0</v>
      </c>
      <c r="J28" s="134">
        <f t="shared" ca="1" si="5"/>
        <v>0</v>
      </c>
      <c r="K28" s="134">
        <f t="shared" ca="1" si="6"/>
        <v>0</v>
      </c>
      <c r="L28" s="135" t="str">
        <f t="shared" ca="1" si="7"/>
        <v xml:space="preserve"> </v>
      </c>
      <c r="M28" s="136"/>
      <c r="N28" s="136"/>
      <c r="O28" s="137"/>
      <c r="P28" s="137"/>
      <c r="Q28" s="137"/>
      <c r="R28" s="137"/>
      <c r="S28" s="137"/>
      <c r="T28" s="137"/>
      <c r="U28" s="137">
        <f t="shared" ca="1" si="8"/>
        <v>0</v>
      </c>
      <c r="W28" s="138">
        <f t="shared" ca="1" si="9"/>
        <v>0</v>
      </c>
      <c r="X28" s="139" t="str">
        <f t="shared" ca="1" si="10"/>
        <v xml:space="preserve"> </v>
      </c>
      <c r="Y28" s="138"/>
    </row>
    <row r="29" spans="1:25" ht="13.8" outlineLevel="2" thickBot="1" x14ac:dyDescent="0.3">
      <c r="A29" s="98" t="str">
        <f t="shared" si="4"/>
        <v>A1.3.5</v>
      </c>
      <c r="C29" s="101" t="s">
        <v>165</v>
      </c>
      <c r="D29" s="92" t="s">
        <v>225</v>
      </c>
      <c r="E29" s="101" t="s">
        <v>198</v>
      </c>
      <c r="F29" s="105">
        <v>0</v>
      </c>
      <c r="H29" s="134">
        <f ca="1">SUMIF('LISTE DES TRANSACTIONS REP 03'!A:G,A29,'LISTE DES TRANSACTIONS REP 03'!G:G)</f>
        <v>0</v>
      </c>
      <c r="I29" s="134">
        <f ca="1">+' RAPPORT FINANCIER N° 02'!J29</f>
        <v>0</v>
      </c>
      <c r="J29" s="134">
        <f t="shared" ca="1" si="5"/>
        <v>0</v>
      </c>
      <c r="K29" s="134">
        <f t="shared" ca="1" si="6"/>
        <v>0</v>
      </c>
      <c r="L29" s="135" t="str">
        <f t="shared" ca="1" si="7"/>
        <v xml:space="preserve"> </v>
      </c>
      <c r="M29" s="136"/>
      <c r="N29" s="136"/>
      <c r="O29" s="137"/>
      <c r="P29" s="137"/>
      <c r="Q29" s="137"/>
      <c r="R29" s="137"/>
      <c r="S29" s="137"/>
      <c r="T29" s="137"/>
      <c r="U29" s="137">
        <f t="shared" ca="1" si="8"/>
        <v>0</v>
      </c>
      <c r="W29" s="138">
        <f t="shared" ca="1" si="9"/>
        <v>0</v>
      </c>
      <c r="X29" s="139" t="str">
        <f t="shared" ca="1" si="10"/>
        <v xml:space="preserve"> </v>
      </c>
      <c r="Y29" s="138"/>
    </row>
    <row r="30" spans="1:25" ht="13.8" outlineLevel="2" thickBot="1" x14ac:dyDescent="0.3">
      <c r="A30" s="98" t="str">
        <f t="shared" si="4"/>
        <v>A1.3.6</v>
      </c>
      <c r="C30" s="101" t="s">
        <v>165</v>
      </c>
      <c r="D30" s="92" t="s">
        <v>226</v>
      </c>
      <c r="E30" s="101" t="s">
        <v>203</v>
      </c>
      <c r="F30" s="105">
        <v>0</v>
      </c>
      <c r="H30" s="134">
        <f ca="1">SUMIF('LISTE DES TRANSACTIONS REP 03'!A:G,A30,'LISTE DES TRANSACTIONS REP 03'!G:G)</f>
        <v>0</v>
      </c>
      <c r="I30" s="134">
        <f ca="1">+' RAPPORT FINANCIER N° 02'!J30</f>
        <v>0</v>
      </c>
      <c r="J30" s="134">
        <f t="shared" ca="1" si="5"/>
        <v>0</v>
      </c>
      <c r="K30" s="134">
        <f t="shared" ca="1" si="6"/>
        <v>0</v>
      </c>
      <c r="L30" s="135" t="str">
        <f t="shared" ca="1" si="7"/>
        <v xml:space="preserve"> </v>
      </c>
      <c r="M30" s="136"/>
      <c r="N30" s="136"/>
      <c r="O30" s="137"/>
      <c r="P30" s="137"/>
      <c r="Q30" s="137"/>
      <c r="R30" s="137"/>
      <c r="S30" s="137"/>
      <c r="T30" s="137"/>
      <c r="U30" s="137">
        <f t="shared" ca="1" si="8"/>
        <v>0</v>
      </c>
      <c r="W30" s="138">
        <f t="shared" ca="1" si="9"/>
        <v>0</v>
      </c>
      <c r="X30" s="139" t="str">
        <f t="shared" ca="1" si="10"/>
        <v xml:space="preserve"> </v>
      </c>
      <c r="Y30" s="138"/>
    </row>
    <row r="31" spans="1:25" ht="13.8" outlineLevel="2" thickBot="1" x14ac:dyDescent="0.3">
      <c r="A31" s="98" t="str">
        <f t="shared" si="4"/>
        <v>A1.3.7</v>
      </c>
      <c r="C31" s="101" t="s">
        <v>165</v>
      </c>
      <c r="D31" s="92" t="s">
        <v>227</v>
      </c>
      <c r="E31" s="101" t="s">
        <v>207</v>
      </c>
      <c r="F31" s="105">
        <v>0</v>
      </c>
      <c r="H31" s="134">
        <f ca="1">SUMIF('LISTE DES TRANSACTIONS REP 03'!A:G,A31,'LISTE DES TRANSACTIONS REP 03'!G:G)</f>
        <v>0</v>
      </c>
      <c r="I31" s="134">
        <f ca="1">+' RAPPORT FINANCIER N° 02'!J31</f>
        <v>0</v>
      </c>
      <c r="J31" s="134">
        <f t="shared" ca="1" si="5"/>
        <v>0</v>
      </c>
      <c r="K31" s="134">
        <f t="shared" ca="1" si="6"/>
        <v>0</v>
      </c>
      <c r="L31" s="135" t="str">
        <f t="shared" ca="1" si="7"/>
        <v xml:space="preserve"> </v>
      </c>
      <c r="M31" s="136"/>
      <c r="N31" s="136"/>
      <c r="O31" s="137"/>
      <c r="P31" s="137"/>
      <c r="Q31" s="137"/>
      <c r="R31" s="137"/>
      <c r="S31" s="137"/>
      <c r="T31" s="137"/>
      <c r="U31" s="137">
        <f t="shared" ca="1" si="8"/>
        <v>0</v>
      </c>
      <c r="W31" s="138">
        <f t="shared" ca="1" si="9"/>
        <v>0</v>
      </c>
      <c r="X31" s="139" t="str">
        <f t="shared" ca="1" si="10"/>
        <v xml:space="preserve"> </v>
      </c>
      <c r="Y31" s="138"/>
    </row>
    <row r="32" spans="1:25" s="10" customFormat="1" ht="39.6" x14ac:dyDescent="0.25">
      <c r="A32" s="98" t="str">
        <f t="shared" si="4"/>
        <v>A2</v>
      </c>
      <c r="B32" s="93"/>
      <c r="C32" s="51" t="s">
        <v>165</v>
      </c>
      <c r="D32" s="52">
        <v>2</v>
      </c>
      <c r="E32" s="53" t="s">
        <v>391</v>
      </c>
      <c r="F32" s="55">
        <f>+F33+F41</f>
        <v>0</v>
      </c>
      <c r="G32" s="97"/>
      <c r="H32" s="55">
        <f ca="1">+H33+H41</f>
        <v>0</v>
      </c>
      <c r="I32" s="55">
        <f t="shared" ref="I32:U32" ca="1" si="13">+I33+I41</f>
        <v>0</v>
      </c>
      <c r="J32" s="55">
        <f t="shared" ca="1" si="13"/>
        <v>0</v>
      </c>
      <c r="K32" s="55">
        <f t="shared" ca="1" si="13"/>
        <v>0</v>
      </c>
      <c r="L32" s="81" t="str">
        <f t="shared" ca="1" si="7"/>
        <v xml:space="preserve"> </v>
      </c>
      <c r="M32" s="75"/>
      <c r="N32" s="75"/>
      <c r="O32" s="55">
        <f t="shared" si="13"/>
        <v>0</v>
      </c>
      <c r="P32" s="55">
        <f t="shared" si="13"/>
        <v>0</v>
      </c>
      <c r="Q32" s="55">
        <f t="shared" si="13"/>
        <v>0</v>
      </c>
      <c r="R32" s="55">
        <f t="shared" ref="R32:T32" si="14">+R33+R41</f>
        <v>0</v>
      </c>
      <c r="S32" s="55">
        <f t="shared" si="14"/>
        <v>0</v>
      </c>
      <c r="T32" s="55">
        <f t="shared" si="14"/>
        <v>0</v>
      </c>
      <c r="U32" s="55">
        <f t="shared" ca="1" si="13"/>
        <v>0</v>
      </c>
      <c r="V32" s="97"/>
      <c r="W32" s="55">
        <f t="shared" ref="W32" ca="1" si="15">+W33+W41</f>
        <v>0</v>
      </c>
      <c r="X32" s="81" t="str">
        <f ca="1">IF(ISERROR(+W32/F32)," ",(+W32/F32))</f>
        <v xml:space="preserve"> </v>
      </c>
      <c r="Y32" s="55"/>
    </row>
    <row r="33" spans="1:25" ht="14.4" outlineLevel="1" thickBot="1" x14ac:dyDescent="0.3">
      <c r="A33" s="98" t="str">
        <f t="shared" si="4"/>
        <v>A2.1</v>
      </c>
      <c r="C33" s="45" t="s">
        <v>165</v>
      </c>
      <c r="D33" s="45" t="s">
        <v>229</v>
      </c>
      <c r="E33" s="45" t="s">
        <v>168</v>
      </c>
      <c r="F33" s="100">
        <f>+F34+F35+F36+F37+F38+F39+F40</f>
        <v>0</v>
      </c>
      <c r="H33" s="100">
        <f ca="1">+H34+H35+H36+H37+H38+H39+H40</f>
        <v>0</v>
      </c>
      <c r="I33" s="100">
        <f ca="1">+I34+I35+I36+I37+I38+I39+I40</f>
        <v>0</v>
      </c>
      <c r="J33" s="100">
        <f ca="1">+J34+J35+J36+J37+J38+J39+J40</f>
        <v>0</v>
      </c>
      <c r="K33" s="100">
        <f ca="1">+K34+K35+K36+K37+K38+K39+K40</f>
        <v>0</v>
      </c>
      <c r="L33" s="132" t="str">
        <f t="shared" ca="1" si="7"/>
        <v xml:space="preserve"> </v>
      </c>
      <c r="M33" s="133"/>
      <c r="N33" s="133"/>
      <c r="O33" s="100">
        <f>+O34+O35+O36+O37+O38+O39+O40</f>
        <v>0</v>
      </c>
      <c r="P33" s="100">
        <f>+P34+P35+P36+P37+P38+P39+P40</f>
        <v>0</v>
      </c>
      <c r="Q33" s="100">
        <f>+Q34+Q35+Q36+Q37+Q38+Q39+Q40</f>
        <v>0</v>
      </c>
      <c r="R33" s="100">
        <f t="shared" ref="R33:T33" si="16">+R34+R35+R36+R37+R38+R39+R40</f>
        <v>0</v>
      </c>
      <c r="S33" s="100">
        <f t="shared" si="16"/>
        <v>0</v>
      </c>
      <c r="T33" s="100">
        <f t="shared" si="16"/>
        <v>0</v>
      </c>
      <c r="U33" s="100">
        <f ca="1">+U34+U35+U36+U37+U38+U39+U40</f>
        <v>0</v>
      </c>
      <c r="W33" s="100">
        <f ca="1">+W34+W35+W36+W37+W38+W39+W40</f>
        <v>0</v>
      </c>
      <c r="X33" s="132" t="str">
        <f ca="1">IF(ISERROR(+W33/F33)," ",(+W33/F33))</f>
        <v xml:space="preserve"> </v>
      </c>
      <c r="Y33" s="100"/>
    </row>
    <row r="34" spans="1:25" ht="13.8" outlineLevel="2" thickBot="1" x14ac:dyDescent="0.3">
      <c r="A34" s="98" t="str">
        <f t="shared" si="4"/>
        <v>A2.1.1</v>
      </c>
      <c r="C34" s="101" t="s">
        <v>165</v>
      </c>
      <c r="D34" s="92" t="s">
        <v>230</v>
      </c>
      <c r="E34" s="101" t="s">
        <v>170</v>
      </c>
      <c r="F34" s="105">
        <v>0</v>
      </c>
      <c r="H34" s="134">
        <f ca="1">SUMIF('LISTE DES TRANSACTIONS REP 03'!A:G,A34,'LISTE DES TRANSACTIONS REP 03'!G:G)</f>
        <v>0</v>
      </c>
      <c r="I34" s="134">
        <f ca="1">+' RAPPORT FINANCIER N° 02'!J34</f>
        <v>0</v>
      </c>
      <c r="J34" s="134">
        <f t="shared" ref="J34:J40" ca="1" si="17">+H34+I34</f>
        <v>0</v>
      </c>
      <c r="K34" s="134">
        <f t="shared" ref="K34:K40" ca="1" si="18">+F34-J34</f>
        <v>0</v>
      </c>
      <c r="L34" s="135" t="str">
        <f t="shared" ca="1" si="7"/>
        <v xml:space="preserve"> </v>
      </c>
      <c r="M34" s="136"/>
      <c r="N34" s="136"/>
      <c r="O34" s="137"/>
      <c r="P34" s="137"/>
      <c r="Q34" s="137"/>
      <c r="R34" s="137"/>
      <c r="S34" s="137"/>
      <c r="T34" s="137"/>
      <c r="U34" s="137">
        <f t="shared" ref="U34:U40" ca="1" si="19">+J34+O34+P34+Q34+R34+S34+T34</f>
        <v>0</v>
      </c>
      <c r="W34" s="138">
        <f t="shared" ref="W34:W40" ca="1" si="20">+F34-U34</f>
        <v>0</v>
      </c>
      <c r="X34" s="139" t="str">
        <f t="shared" ref="X34:X40" ca="1" si="21">IF(ISERROR(+W34/F34)," ",(+W34/F34))</f>
        <v xml:space="preserve"> </v>
      </c>
      <c r="Y34" s="138"/>
    </row>
    <row r="35" spans="1:25" ht="13.8" outlineLevel="2" thickBot="1" x14ac:dyDescent="0.3">
      <c r="A35" s="98" t="str">
        <f t="shared" si="4"/>
        <v>A2.1.2</v>
      </c>
      <c r="C35" s="101" t="s">
        <v>165</v>
      </c>
      <c r="D35" s="92" t="s">
        <v>231</v>
      </c>
      <c r="E35" s="101" t="s">
        <v>178</v>
      </c>
      <c r="F35" s="105">
        <v>0</v>
      </c>
      <c r="H35" s="134">
        <f ca="1">SUMIF('LISTE DES TRANSACTIONS REP 03'!A:G,A35,'LISTE DES TRANSACTIONS REP 03'!G:G)</f>
        <v>0</v>
      </c>
      <c r="I35" s="134">
        <f ca="1">+' RAPPORT FINANCIER N° 02'!J35</f>
        <v>0</v>
      </c>
      <c r="J35" s="134">
        <f t="shared" ca="1" si="17"/>
        <v>0</v>
      </c>
      <c r="K35" s="134">
        <f t="shared" ca="1" si="18"/>
        <v>0</v>
      </c>
      <c r="L35" s="135" t="str">
        <f t="shared" ca="1" si="7"/>
        <v xml:space="preserve"> </v>
      </c>
      <c r="M35" s="136"/>
      <c r="N35" s="136"/>
      <c r="O35" s="137"/>
      <c r="P35" s="137"/>
      <c r="Q35" s="137"/>
      <c r="R35" s="137"/>
      <c r="S35" s="137"/>
      <c r="T35" s="137"/>
      <c r="U35" s="137">
        <f t="shared" ca="1" si="19"/>
        <v>0</v>
      </c>
      <c r="W35" s="138">
        <f t="shared" ca="1" si="20"/>
        <v>0</v>
      </c>
      <c r="X35" s="139" t="str">
        <f t="shared" ca="1" si="21"/>
        <v xml:space="preserve"> </v>
      </c>
      <c r="Y35" s="138"/>
    </row>
    <row r="36" spans="1:25" ht="13.8" outlineLevel="2" thickBot="1" x14ac:dyDescent="0.3">
      <c r="A36" s="98" t="str">
        <f t="shared" si="4"/>
        <v>A2.1.3</v>
      </c>
      <c r="C36" s="101" t="s">
        <v>165</v>
      </c>
      <c r="D36" s="92" t="s">
        <v>232</v>
      </c>
      <c r="E36" s="101" t="s">
        <v>187</v>
      </c>
      <c r="F36" s="105">
        <v>0</v>
      </c>
      <c r="H36" s="134">
        <f ca="1">SUMIF('LISTE DES TRANSACTIONS REP 03'!A:G,A36,'LISTE DES TRANSACTIONS REP 03'!G:G)</f>
        <v>0</v>
      </c>
      <c r="I36" s="134">
        <f ca="1">+' RAPPORT FINANCIER N° 02'!J36</f>
        <v>0</v>
      </c>
      <c r="J36" s="134">
        <f t="shared" ca="1" si="17"/>
        <v>0</v>
      </c>
      <c r="K36" s="134">
        <f t="shared" ca="1" si="18"/>
        <v>0</v>
      </c>
      <c r="L36" s="135" t="str">
        <f t="shared" ca="1" si="7"/>
        <v xml:space="preserve"> </v>
      </c>
      <c r="M36" s="136"/>
      <c r="N36" s="136"/>
      <c r="O36" s="137"/>
      <c r="P36" s="137"/>
      <c r="Q36" s="137"/>
      <c r="R36" s="137"/>
      <c r="S36" s="137"/>
      <c r="T36" s="137"/>
      <c r="U36" s="137">
        <f t="shared" ca="1" si="19"/>
        <v>0</v>
      </c>
      <c r="W36" s="138">
        <f t="shared" ca="1" si="20"/>
        <v>0</v>
      </c>
      <c r="X36" s="139" t="str">
        <f t="shared" ca="1" si="21"/>
        <v xml:space="preserve"> </v>
      </c>
      <c r="Y36" s="138"/>
    </row>
    <row r="37" spans="1:25" ht="13.8" outlineLevel="2" thickBot="1" x14ac:dyDescent="0.3">
      <c r="A37" s="98" t="str">
        <f t="shared" si="4"/>
        <v>A2.1.4</v>
      </c>
      <c r="C37" s="101" t="s">
        <v>165</v>
      </c>
      <c r="D37" s="92" t="s">
        <v>233</v>
      </c>
      <c r="E37" s="101" t="s">
        <v>193</v>
      </c>
      <c r="F37" s="105">
        <v>0</v>
      </c>
      <c r="H37" s="134">
        <f ca="1">SUMIF('LISTE DES TRANSACTIONS REP 03'!A:G,A37,'LISTE DES TRANSACTIONS REP 03'!G:G)</f>
        <v>0</v>
      </c>
      <c r="I37" s="134">
        <f ca="1">+' RAPPORT FINANCIER N° 02'!J37</f>
        <v>0</v>
      </c>
      <c r="J37" s="134">
        <f t="shared" ca="1" si="17"/>
        <v>0</v>
      </c>
      <c r="K37" s="134">
        <f t="shared" ca="1" si="18"/>
        <v>0</v>
      </c>
      <c r="L37" s="135" t="str">
        <f t="shared" ca="1" si="7"/>
        <v xml:space="preserve"> </v>
      </c>
      <c r="M37" s="136"/>
      <c r="N37" s="136"/>
      <c r="O37" s="137"/>
      <c r="P37" s="137"/>
      <c r="Q37" s="137"/>
      <c r="R37" s="137"/>
      <c r="S37" s="137"/>
      <c r="T37" s="137"/>
      <c r="U37" s="137">
        <f t="shared" ca="1" si="19"/>
        <v>0</v>
      </c>
      <c r="W37" s="138">
        <f t="shared" ca="1" si="20"/>
        <v>0</v>
      </c>
      <c r="X37" s="139" t="str">
        <f t="shared" ca="1" si="21"/>
        <v xml:space="preserve"> </v>
      </c>
      <c r="Y37" s="138"/>
    </row>
    <row r="38" spans="1:25" ht="13.8" outlineLevel="2" thickBot="1" x14ac:dyDescent="0.3">
      <c r="A38" s="98" t="str">
        <f t="shared" si="4"/>
        <v>A2.1.5</v>
      </c>
      <c r="C38" s="101" t="s">
        <v>165</v>
      </c>
      <c r="D38" s="92" t="s">
        <v>234</v>
      </c>
      <c r="E38" s="101" t="s">
        <v>198</v>
      </c>
      <c r="F38" s="105">
        <v>0</v>
      </c>
      <c r="H38" s="134">
        <f ca="1">SUMIF('LISTE DES TRANSACTIONS REP 03'!A:G,A38,'LISTE DES TRANSACTIONS REP 03'!G:G)</f>
        <v>0</v>
      </c>
      <c r="I38" s="134">
        <f ca="1">+' RAPPORT FINANCIER N° 02'!J38</f>
        <v>0</v>
      </c>
      <c r="J38" s="134">
        <f t="shared" ca="1" si="17"/>
        <v>0</v>
      </c>
      <c r="K38" s="134">
        <f t="shared" ca="1" si="18"/>
        <v>0</v>
      </c>
      <c r="L38" s="135" t="str">
        <f t="shared" ca="1" si="7"/>
        <v xml:space="preserve"> </v>
      </c>
      <c r="M38" s="136"/>
      <c r="N38" s="136"/>
      <c r="O38" s="137"/>
      <c r="P38" s="137"/>
      <c r="Q38" s="137"/>
      <c r="R38" s="137"/>
      <c r="S38" s="137"/>
      <c r="T38" s="137"/>
      <c r="U38" s="137">
        <f t="shared" ca="1" si="19"/>
        <v>0</v>
      </c>
      <c r="W38" s="138">
        <f t="shared" ca="1" si="20"/>
        <v>0</v>
      </c>
      <c r="X38" s="139" t="str">
        <f t="shared" ca="1" si="21"/>
        <v xml:space="preserve"> </v>
      </c>
      <c r="Y38" s="138"/>
    </row>
    <row r="39" spans="1:25" ht="13.8" outlineLevel="2" thickBot="1" x14ac:dyDescent="0.3">
      <c r="A39" s="98" t="str">
        <f t="shared" si="4"/>
        <v>A2.1.6</v>
      </c>
      <c r="C39" s="101" t="s">
        <v>165</v>
      </c>
      <c r="D39" s="92" t="s">
        <v>235</v>
      </c>
      <c r="E39" s="101" t="s">
        <v>203</v>
      </c>
      <c r="F39" s="105">
        <v>0</v>
      </c>
      <c r="H39" s="134">
        <f ca="1">SUMIF('LISTE DES TRANSACTIONS REP 03'!A:G,A39,'LISTE DES TRANSACTIONS REP 03'!G:G)</f>
        <v>0</v>
      </c>
      <c r="I39" s="134">
        <f ca="1">+' RAPPORT FINANCIER N° 02'!J39</f>
        <v>0</v>
      </c>
      <c r="J39" s="134">
        <f t="shared" ca="1" si="17"/>
        <v>0</v>
      </c>
      <c r="K39" s="134">
        <f t="shared" ca="1" si="18"/>
        <v>0</v>
      </c>
      <c r="L39" s="135" t="str">
        <f t="shared" ca="1" si="7"/>
        <v xml:space="preserve"> </v>
      </c>
      <c r="M39" s="136"/>
      <c r="N39" s="136"/>
      <c r="O39" s="137"/>
      <c r="P39" s="137"/>
      <c r="Q39" s="137"/>
      <c r="R39" s="137"/>
      <c r="S39" s="137"/>
      <c r="T39" s="137"/>
      <c r="U39" s="137">
        <f t="shared" ca="1" si="19"/>
        <v>0</v>
      </c>
      <c r="W39" s="138">
        <f t="shared" ca="1" si="20"/>
        <v>0</v>
      </c>
      <c r="X39" s="139" t="str">
        <f t="shared" ca="1" si="21"/>
        <v xml:space="preserve"> </v>
      </c>
      <c r="Y39" s="138"/>
    </row>
    <row r="40" spans="1:25" ht="13.2" outlineLevel="2" x14ac:dyDescent="0.25">
      <c r="A40" s="98" t="str">
        <f t="shared" si="4"/>
        <v>A2.1.7</v>
      </c>
      <c r="C40" s="101" t="s">
        <v>165</v>
      </c>
      <c r="D40" s="92" t="s">
        <v>236</v>
      </c>
      <c r="E40" s="101" t="s">
        <v>207</v>
      </c>
      <c r="F40" s="105">
        <v>0</v>
      </c>
      <c r="H40" s="134">
        <f ca="1">SUMIF('LISTE DES TRANSACTIONS REP 03'!A:G,A40,'LISTE DES TRANSACTIONS REP 03'!G:G)</f>
        <v>0</v>
      </c>
      <c r="I40" s="134">
        <f ca="1">+' RAPPORT FINANCIER N° 02'!J40</f>
        <v>0</v>
      </c>
      <c r="J40" s="134">
        <f t="shared" ca="1" si="17"/>
        <v>0</v>
      </c>
      <c r="K40" s="134">
        <f t="shared" ca="1" si="18"/>
        <v>0</v>
      </c>
      <c r="L40" s="135" t="str">
        <f t="shared" ca="1" si="7"/>
        <v xml:space="preserve"> </v>
      </c>
      <c r="M40" s="136"/>
      <c r="N40" s="136"/>
      <c r="O40" s="137"/>
      <c r="P40" s="137"/>
      <c r="Q40" s="137"/>
      <c r="R40" s="137"/>
      <c r="S40" s="137"/>
      <c r="T40" s="137"/>
      <c r="U40" s="137">
        <f t="shared" ca="1" si="19"/>
        <v>0</v>
      </c>
      <c r="W40" s="138">
        <f t="shared" ca="1" si="20"/>
        <v>0</v>
      </c>
      <c r="X40" s="139" t="str">
        <f t="shared" ca="1" si="21"/>
        <v xml:space="preserve"> </v>
      </c>
      <c r="Y40" s="138"/>
    </row>
    <row r="41" spans="1:25" ht="14.4" outlineLevel="1" thickBot="1" x14ac:dyDescent="0.3">
      <c r="A41" s="98" t="str">
        <f t="shared" si="4"/>
        <v>A2.2</v>
      </c>
      <c r="C41" s="45" t="s">
        <v>165</v>
      </c>
      <c r="D41" s="45" t="s">
        <v>237</v>
      </c>
      <c r="E41" s="45" t="s">
        <v>168</v>
      </c>
      <c r="F41" s="100">
        <f>+F42+F43+F44+F45+F46+F47+F48</f>
        <v>0</v>
      </c>
      <c r="H41" s="100">
        <f ca="1">+H42+H43+H44+H45+H46+H47+H48</f>
        <v>0</v>
      </c>
      <c r="I41" s="100">
        <f ca="1">+I42+I43+I44+I45+I46+I47+I48</f>
        <v>0</v>
      </c>
      <c r="J41" s="100">
        <f ca="1">+J42+J43+J44+J45+J46+J47+J48</f>
        <v>0</v>
      </c>
      <c r="K41" s="100">
        <f ca="1">+K42+K43+K44+K45+K46+K47+K48</f>
        <v>0</v>
      </c>
      <c r="L41" s="132" t="str">
        <f t="shared" ca="1" si="7"/>
        <v xml:space="preserve"> </v>
      </c>
      <c r="M41" s="133"/>
      <c r="N41" s="133"/>
      <c r="O41" s="100">
        <f>+O42+O43+O44+O45+O46+O47+O48</f>
        <v>0</v>
      </c>
      <c r="P41" s="100">
        <f>+P42+P43+P44+P45+P46+P47+P48</f>
        <v>0</v>
      </c>
      <c r="Q41" s="100">
        <f>+Q42+Q43+Q44+Q45+Q46+Q47+Q48</f>
        <v>0</v>
      </c>
      <c r="R41" s="100">
        <f t="shared" ref="R41:T41" si="22">+R42+R43+R44+R45+R46+R47+R48</f>
        <v>0</v>
      </c>
      <c r="S41" s="100">
        <f t="shared" si="22"/>
        <v>0</v>
      </c>
      <c r="T41" s="100">
        <f t="shared" si="22"/>
        <v>0</v>
      </c>
      <c r="U41" s="100">
        <f ca="1">+U42+U43+U44+U45+U46+U47+U48</f>
        <v>0</v>
      </c>
      <c r="W41" s="100">
        <f ca="1">+W42+W43+W44+W45+W46+W47+W48</f>
        <v>0</v>
      </c>
      <c r="X41" s="132" t="str">
        <f ca="1">IF(ISERROR(+W41/F41)," ",(+W41/F41))</f>
        <v xml:space="preserve"> </v>
      </c>
      <c r="Y41" s="100"/>
    </row>
    <row r="42" spans="1:25" ht="13.8" outlineLevel="2" thickBot="1" x14ac:dyDescent="0.3">
      <c r="A42" s="98" t="str">
        <f t="shared" si="4"/>
        <v>A2.2.1</v>
      </c>
      <c r="C42" s="101" t="s">
        <v>165</v>
      </c>
      <c r="D42" s="92" t="s">
        <v>238</v>
      </c>
      <c r="E42" s="101" t="s">
        <v>170</v>
      </c>
      <c r="F42" s="105">
        <v>0</v>
      </c>
      <c r="H42" s="134">
        <f ca="1">SUMIF('LISTE DES TRANSACTIONS REP 03'!A:G,A42,'LISTE DES TRANSACTIONS REP 03'!G:G)</f>
        <v>0</v>
      </c>
      <c r="I42" s="134">
        <f ca="1">+' RAPPORT FINANCIER N° 02'!J42</f>
        <v>0</v>
      </c>
      <c r="J42" s="134">
        <f t="shared" ref="J42:J48" ca="1" si="23">+H42+I42</f>
        <v>0</v>
      </c>
      <c r="K42" s="134">
        <f t="shared" ref="K42:K48" ca="1" si="24">+F42-J42</f>
        <v>0</v>
      </c>
      <c r="L42" s="135" t="str">
        <f t="shared" ca="1" si="7"/>
        <v xml:space="preserve"> </v>
      </c>
      <c r="M42" s="136"/>
      <c r="N42" s="136"/>
      <c r="O42" s="137"/>
      <c r="P42" s="137"/>
      <c r="Q42" s="137"/>
      <c r="R42" s="137"/>
      <c r="S42" s="137"/>
      <c r="T42" s="137"/>
      <c r="U42" s="137">
        <f t="shared" ref="U42:U48" ca="1" si="25">+J42+O42+P42+Q42+R42+S42+T42</f>
        <v>0</v>
      </c>
      <c r="W42" s="138">
        <f t="shared" ref="W42:W48" ca="1" si="26">+F42-U42</f>
        <v>0</v>
      </c>
      <c r="X42" s="139" t="str">
        <f t="shared" ref="X42:X48" ca="1" si="27">IF(ISERROR(+W42/F42)," ",(+W42/F42))</f>
        <v xml:space="preserve"> </v>
      </c>
      <c r="Y42" s="138"/>
    </row>
    <row r="43" spans="1:25" ht="13.8" outlineLevel="2" thickBot="1" x14ac:dyDescent="0.3">
      <c r="A43" s="98" t="str">
        <f t="shared" si="4"/>
        <v>A2.2.2</v>
      </c>
      <c r="C43" s="101" t="s">
        <v>165</v>
      </c>
      <c r="D43" s="92" t="s">
        <v>239</v>
      </c>
      <c r="E43" s="101" t="s">
        <v>178</v>
      </c>
      <c r="F43" s="105">
        <v>0</v>
      </c>
      <c r="H43" s="134">
        <f ca="1">SUMIF('LISTE DES TRANSACTIONS REP 03'!A:G,A43,'LISTE DES TRANSACTIONS REP 03'!G:G)</f>
        <v>0</v>
      </c>
      <c r="I43" s="134">
        <f ca="1">+' RAPPORT FINANCIER N° 02'!J43</f>
        <v>0</v>
      </c>
      <c r="J43" s="134">
        <f t="shared" ca="1" si="23"/>
        <v>0</v>
      </c>
      <c r="K43" s="134">
        <f t="shared" ca="1" si="24"/>
        <v>0</v>
      </c>
      <c r="L43" s="135" t="str">
        <f t="shared" ca="1" si="7"/>
        <v xml:space="preserve"> </v>
      </c>
      <c r="M43" s="136"/>
      <c r="N43" s="136"/>
      <c r="O43" s="137"/>
      <c r="P43" s="137"/>
      <c r="Q43" s="137"/>
      <c r="R43" s="137"/>
      <c r="S43" s="137"/>
      <c r="T43" s="137"/>
      <c r="U43" s="137">
        <f t="shared" ca="1" si="25"/>
        <v>0</v>
      </c>
      <c r="W43" s="138">
        <f t="shared" ca="1" si="26"/>
        <v>0</v>
      </c>
      <c r="X43" s="139" t="str">
        <f t="shared" ca="1" si="27"/>
        <v xml:space="preserve"> </v>
      </c>
      <c r="Y43" s="138"/>
    </row>
    <row r="44" spans="1:25" ht="13.8" outlineLevel="2" thickBot="1" x14ac:dyDescent="0.3">
      <c r="A44" s="98"/>
      <c r="C44" s="101" t="s">
        <v>165</v>
      </c>
      <c r="D44" s="92" t="s">
        <v>240</v>
      </c>
      <c r="E44" s="101" t="s">
        <v>187</v>
      </c>
      <c r="F44" s="105">
        <v>0</v>
      </c>
      <c r="H44" s="134">
        <f ca="1">SUMIF('LISTE DES TRANSACTIONS REP 03'!A:G,A44,'LISTE DES TRANSACTIONS REP 03'!G:G)</f>
        <v>0</v>
      </c>
      <c r="I44" s="134">
        <f ca="1">+' RAPPORT FINANCIER N° 02'!J44</f>
        <v>0</v>
      </c>
      <c r="J44" s="134">
        <f t="shared" ca="1" si="23"/>
        <v>0</v>
      </c>
      <c r="K44" s="134">
        <f t="shared" ca="1" si="24"/>
        <v>0</v>
      </c>
      <c r="L44" s="135" t="str">
        <f t="shared" ca="1" si="7"/>
        <v xml:space="preserve"> </v>
      </c>
      <c r="M44" s="136"/>
      <c r="N44" s="136"/>
      <c r="O44" s="137"/>
      <c r="P44" s="137"/>
      <c r="Q44" s="137"/>
      <c r="R44" s="137"/>
      <c r="S44" s="137"/>
      <c r="T44" s="137"/>
      <c r="U44" s="137">
        <f t="shared" ca="1" si="25"/>
        <v>0</v>
      </c>
      <c r="W44" s="138">
        <f t="shared" ca="1" si="26"/>
        <v>0</v>
      </c>
      <c r="X44" s="139" t="str">
        <f t="shared" ca="1" si="27"/>
        <v xml:space="preserve"> </v>
      </c>
      <c r="Y44" s="138"/>
    </row>
    <row r="45" spans="1:25" ht="13.8" outlineLevel="2" thickBot="1" x14ac:dyDescent="0.3">
      <c r="A45" s="98" t="str">
        <f t="shared" si="4"/>
        <v>A2.2.4</v>
      </c>
      <c r="C45" s="101" t="s">
        <v>165</v>
      </c>
      <c r="D45" s="92" t="s">
        <v>241</v>
      </c>
      <c r="E45" s="101" t="s">
        <v>193</v>
      </c>
      <c r="F45" s="105">
        <v>0</v>
      </c>
      <c r="H45" s="134">
        <f ca="1">SUMIF('LISTE DES TRANSACTIONS REP 03'!A:G,A45,'LISTE DES TRANSACTIONS REP 03'!G:G)</f>
        <v>0</v>
      </c>
      <c r="I45" s="134">
        <f ca="1">+' RAPPORT FINANCIER N° 02'!J45</f>
        <v>0</v>
      </c>
      <c r="J45" s="134">
        <f t="shared" ca="1" si="23"/>
        <v>0</v>
      </c>
      <c r="K45" s="134">
        <f t="shared" ca="1" si="24"/>
        <v>0</v>
      </c>
      <c r="L45" s="135" t="str">
        <f t="shared" ca="1" si="7"/>
        <v xml:space="preserve"> </v>
      </c>
      <c r="M45" s="136"/>
      <c r="N45" s="136"/>
      <c r="O45" s="137"/>
      <c r="P45" s="137"/>
      <c r="Q45" s="137"/>
      <c r="R45" s="137"/>
      <c r="S45" s="137"/>
      <c r="T45" s="137"/>
      <c r="U45" s="137">
        <f t="shared" ca="1" si="25"/>
        <v>0</v>
      </c>
      <c r="W45" s="138">
        <f t="shared" ca="1" si="26"/>
        <v>0</v>
      </c>
      <c r="X45" s="139" t="str">
        <f t="shared" ca="1" si="27"/>
        <v xml:space="preserve"> </v>
      </c>
      <c r="Y45" s="138"/>
    </row>
    <row r="46" spans="1:25" ht="13.8" outlineLevel="2" thickBot="1" x14ac:dyDescent="0.3">
      <c r="A46" s="98" t="str">
        <f t="shared" si="4"/>
        <v>A2.2.5</v>
      </c>
      <c r="C46" s="101" t="s">
        <v>165</v>
      </c>
      <c r="D46" s="92" t="s">
        <v>242</v>
      </c>
      <c r="E46" s="101" t="s">
        <v>198</v>
      </c>
      <c r="F46" s="105">
        <v>0</v>
      </c>
      <c r="H46" s="134">
        <f ca="1">SUMIF('LISTE DES TRANSACTIONS REP 03'!A:G,A46,'LISTE DES TRANSACTIONS REP 03'!G:G)</f>
        <v>0</v>
      </c>
      <c r="I46" s="134">
        <f ca="1">+' RAPPORT FINANCIER N° 02'!J46</f>
        <v>0</v>
      </c>
      <c r="J46" s="134">
        <f t="shared" ca="1" si="23"/>
        <v>0</v>
      </c>
      <c r="K46" s="134">
        <f t="shared" ca="1" si="24"/>
        <v>0</v>
      </c>
      <c r="L46" s="135" t="str">
        <f t="shared" ca="1" si="7"/>
        <v xml:space="preserve"> </v>
      </c>
      <c r="M46" s="136"/>
      <c r="N46" s="136"/>
      <c r="O46" s="137"/>
      <c r="P46" s="137"/>
      <c r="Q46" s="137"/>
      <c r="R46" s="137"/>
      <c r="S46" s="137"/>
      <c r="T46" s="137"/>
      <c r="U46" s="137">
        <f t="shared" ca="1" si="25"/>
        <v>0</v>
      </c>
      <c r="W46" s="138">
        <f t="shared" ca="1" si="26"/>
        <v>0</v>
      </c>
      <c r="X46" s="139" t="str">
        <f t="shared" ca="1" si="27"/>
        <v xml:space="preserve"> </v>
      </c>
      <c r="Y46" s="138"/>
    </row>
    <row r="47" spans="1:25" ht="13.8" outlineLevel="2" thickBot="1" x14ac:dyDescent="0.3">
      <c r="A47" s="98" t="str">
        <f t="shared" si="4"/>
        <v>A2.2.6</v>
      </c>
      <c r="C47" s="101" t="s">
        <v>165</v>
      </c>
      <c r="D47" s="92" t="s">
        <v>243</v>
      </c>
      <c r="E47" s="101" t="s">
        <v>203</v>
      </c>
      <c r="F47" s="105">
        <v>0</v>
      </c>
      <c r="H47" s="134">
        <f ca="1">SUMIF('LISTE DES TRANSACTIONS REP 03'!A:G,A47,'LISTE DES TRANSACTIONS REP 03'!G:G)</f>
        <v>0</v>
      </c>
      <c r="I47" s="134">
        <f ca="1">+' RAPPORT FINANCIER N° 02'!J47</f>
        <v>0</v>
      </c>
      <c r="J47" s="134">
        <f t="shared" ca="1" si="23"/>
        <v>0</v>
      </c>
      <c r="K47" s="134">
        <f t="shared" ca="1" si="24"/>
        <v>0</v>
      </c>
      <c r="L47" s="135" t="str">
        <f t="shared" ca="1" si="7"/>
        <v xml:space="preserve"> </v>
      </c>
      <c r="M47" s="136"/>
      <c r="N47" s="136"/>
      <c r="O47" s="137"/>
      <c r="P47" s="137"/>
      <c r="Q47" s="137"/>
      <c r="R47" s="137"/>
      <c r="S47" s="137"/>
      <c r="T47" s="137"/>
      <c r="U47" s="137">
        <f t="shared" ca="1" si="25"/>
        <v>0</v>
      </c>
      <c r="W47" s="138">
        <f t="shared" ca="1" si="26"/>
        <v>0</v>
      </c>
      <c r="X47" s="139" t="str">
        <f t="shared" ca="1" si="27"/>
        <v xml:space="preserve"> </v>
      </c>
      <c r="Y47" s="138"/>
    </row>
    <row r="48" spans="1:25" ht="13.8" outlineLevel="2" thickBot="1" x14ac:dyDescent="0.3">
      <c r="A48" s="98" t="str">
        <f t="shared" si="4"/>
        <v>A2.2.7</v>
      </c>
      <c r="C48" s="101" t="s">
        <v>165</v>
      </c>
      <c r="D48" s="92" t="s">
        <v>244</v>
      </c>
      <c r="E48" s="140" t="s">
        <v>207</v>
      </c>
      <c r="F48" s="141">
        <v>0</v>
      </c>
      <c r="G48" s="50"/>
      <c r="H48" s="134">
        <f ca="1">SUMIF('LISTE DES TRANSACTIONS REP 03'!A:G,A48,'LISTE DES TRANSACTIONS REP 03'!G:G)</f>
        <v>0</v>
      </c>
      <c r="I48" s="134">
        <f ca="1">+' RAPPORT FINANCIER N° 02'!J48</f>
        <v>0</v>
      </c>
      <c r="J48" s="134">
        <f t="shared" ca="1" si="23"/>
        <v>0</v>
      </c>
      <c r="K48" s="134">
        <f t="shared" ca="1" si="24"/>
        <v>0</v>
      </c>
      <c r="L48" s="135" t="str">
        <f t="shared" ca="1" si="7"/>
        <v xml:space="preserve"> </v>
      </c>
      <c r="M48" s="142"/>
      <c r="N48" s="142"/>
      <c r="O48" s="143"/>
      <c r="P48" s="143"/>
      <c r="Q48" s="143"/>
      <c r="R48" s="143"/>
      <c r="S48" s="143"/>
      <c r="T48" s="143"/>
      <c r="U48" s="143">
        <f t="shared" ca="1" si="25"/>
        <v>0</v>
      </c>
      <c r="V48" s="50"/>
      <c r="W48" s="144">
        <f t="shared" ca="1" si="26"/>
        <v>0</v>
      </c>
      <c r="X48" s="139" t="str">
        <f t="shared" ca="1" si="27"/>
        <v xml:space="preserve"> </v>
      </c>
      <c r="Y48" s="144"/>
    </row>
    <row r="49" spans="1:25" s="10" customFormat="1" ht="13.2" x14ac:dyDescent="0.25">
      <c r="A49" s="98" t="str">
        <f t="shared" si="4"/>
        <v>A3</v>
      </c>
      <c r="B49" s="93"/>
      <c r="C49" s="41" t="s">
        <v>165</v>
      </c>
      <c r="D49" s="42">
        <v>3</v>
      </c>
      <c r="E49" s="43" t="s">
        <v>252</v>
      </c>
      <c r="F49" s="72">
        <f>+F50+F54</f>
        <v>96000</v>
      </c>
      <c r="G49" s="93"/>
      <c r="H49" s="86">
        <f ca="1">+H50+H54</f>
        <v>0</v>
      </c>
      <c r="I49" s="86">
        <f ca="1">+I50+I54</f>
        <v>2000</v>
      </c>
      <c r="J49" s="86">
        <f ca="1">+J50+J54</f>
        <v>2000</v>
      </c>
      <c r="K49" s="86">
        <f ca="1">+K50+K54</f>
        <v>94000</v>
      </c>
      <c r="L49" s="87">
        <f t="shared" ca="1" si="7"/>
        <v>0.97916666666666663</v>
      </c>
      <c r="M49" s="76"/>
      <c r="N49" s="76"/>
      <c r="O49" s="72">
        <f>+O50+O54</f>
        <v>0</v>
      </c>
      <c r="P49" s="72">
        <f>+P50+P54</f>
        <v>0</v>
      </c>
      <c r="Q49" s="72">
        <f>+Q50+Q54</f>
        <v>0</v>
      </c>
      <c r="R49" s="72">
        <f t="shared" ref="R49:T49" si="28">+R50+R54</f>
        <v>0</v>
      </c>
      <c r="S49" s="72">
        <f t="shared" si="28"/>
        <v>0</v>
      </c>
      <c r="T49" s="72">
        <f t="shared" si="28"/>
        <v>0</v>
      </c>
      <c r="U49" s="72">
        <f ca="1">+U50+U54</f>
        <v>2000</v>
      </c>
      <c r="V49" s="93"/>
      <c r="W49" s="72">
        <f ca="1">+W50+W54</f>
        <v>94000</v>
      </c>
      <c r="X49" s="81">
        <f ca="1">IF(ISERROR(+W49/F49)," ",(+W49/F49))</f>
        <v>0.97916666666666663</v>
      </c>
      <c r="Y49" s="72"/>
    </row>
    <row r="50" spans="1:25" ht="14.4" outlineLevel="1" thickBot="1" x14ac:dyDescent="0.3">
      <c r="A50" s="98" t="str">
        <f t="shared" si="4"/>
        <v>A3.1</v>
      </c>
      <c r="C50" s="45" t="s">
        <v>165</v>
      </c>
      <c r="D50" s="45" t="s">
        <v>253</v>
      </c>
      <c r="E50" s="45" t="s">
        <v>254</v>
      </c>
      <c r="F50" s="100">
        <f>+F51+F52+F53</f>
        <v>96000</v>
      </c>
      <c r="H50" s="100">
        <f ca="1">+H51+H52+H53</f>
        <v>0</v>
      </c>
      <c r="I50" s="100">
        <f ca="1">+I51+I52+I53</f>
        <v>2000</v>
      </c>
      <c r="J50" s="100">
        <f ca="1">+J51+J52+J53</f>
        <v>2000</v>
      </c>
      <c r="K50" s="100">
        <f ca="1">+K51+K52+K53</f>
        <v>94000</v>
      </c>
      <c r="L50" s="132">
        <f t="shared" ca="1" si="7"/>
        <v>0.97916666666666663</v>
      </c>
      <c r="M50" s="133"/>
      <c r="N50" s="133"/>
      <c r="O50" s="100">
        <f>+O51+O52+O53</f>
        <v>0</v>
      </c>
      <c r="P50" s="100">
        <f>+P51+P52+P53</f>
        <v>0</v>
      </c>
      <c r="Q50" s="100">
        <f>+Q51+Q52+Q53</f>
        <v>0</v>
      </c>
      <c r="R50" s="100">
        <f t="shared" ref="R50:T50" si="29">+R51+R52+R53</f>
        <v>0</v>
      </c>
      <c r="S50" s="100">
        <f t="shared" si="29"/>
        <v>0</v>
      </c>
      <c r="T50" s="100">
        <f t="shared" si="29"/>
        <v>0</v>
      </c>
      <c r="U50" s="100">
        <f ca="1">+U51+U52+U53</f>
        <v>2000</v>
      </c>
      <c r="W50" s="100">
        <f ca="1">+W51+W52+W53</f>
        <v>94000</v>
      </c>
      <c r="X50" s="132">
        <f ca="1">IF(ISERROR(+W50/F50)," ",(+W50/F50))</f>
        <v>0.97916666666666663</v>
      </c>
      <c r="Y50" s="100"/>
    </row>
    <row r="51" spans="1:25" ht="13.8" outlineLevel="2" thickBot="1" x14ac:dyDescent="0.3">
      <c r="A51" s="98" t="str">
        <f t="shared" si="4"/>
        <v>A3.1.1</v>
      </c>
      <c r="C51" s="101" t="s">
        <v>165</v>
      </c>
      <c r="D51" s="92" t="s">
        <v>255</v>
      </c>
      <c r="E51" s="101" t="s">
        <v>256</v>
      </c>
      <c r="F51" s="105">
        <v>21600</v>
      </c>
      <c r="H51" s="134">
        <f ca="1">SUMIF('LISTE DES TRANSACTIONS REP 03'!A:G,A51,'LISTE DES TRANSACTIONS REP 03'!G:G)</f>
        <v>0</v>
      </c>
      <c r="I51" s="134">
        <f ca="1">+' RAPPORT FINANCIER N° 02'!J51</f>
        <v>2000</v>
      </c>
      <c r="J51" s="134">
        <f t="shared" ref="J51:J53" ca="1" si="30">+H51+I51</f>
        <v>2000</v>
      </c>
      <c r="K51" s="134">
        <f t="shared" ref="K51:K53" ca="1" si="31">+F51-J51</f>
        <v>19600</v>
      </c>
      <c r="L51" s="135">
        <f t="shared" ca="1" si="7"/>
        <v>0.90740740740740744</v>
      </c>
      <c r="M51" s="136"/>
      <c r="N51" s="136"/>
      <c r="O51" s="137"/>
      <c r="P51" s="137"/>
      <c r="Q51" s="137"/>
      <c r="R51" s="137"/>
      <c r="S51" s="137"/>
      <c r="T51" s="137"/>
      <c r="U51" s="137">
        <f t="shared" ref="U51:U53" ca="1" si="32">+J51+O51+P51+Q51+R51+S51+T51</f>
        <v>2000</v>
      </c>
      <c r="W51" s="138">
        <f t="shared" ref="W51:W53" ca="1" si="33">+F51-U51</f>
        <v>19600</v>
      </c>
      <c r="X51" s="139">
        <f t="shared" ref="X51:X53" ca="1" si="34">IF(ISERROR(+W51/F51)," ",(+W51/F51))</f>
        <v>0.90740740740740744</v>
      </c>
      <c r="Y51" s="138"/>
    </row>
    <row r="52" spans="1:25" ht="13.8" outlineLevel="2" thickBot="1" x14ac:dyDescent="0.3">
      <c r="A52" s="98" t="str">
        <f t="shared" si="4"/>
        <v>A3.1.2</v>
      </c>
      <c r="C52" s="101" t="s">
        <v>165</v>
      </c>
      <c r="D52" s="92" t="s">
        <v>262</v>
      </c>
      <c r="E52" s="101" t="s">
        <v>263</v>
      </c>
      <c r="F52" s="105">
        <v>74400</v>
      </c>
      <c r="H52" s="134">
        <f ca="1">SUMIF('LISTE DES TRANSACTIONS REP 03'!A:G,A52,'LISTE DES TRANSACTIONS REP 03'!G:G)</f>
        <v>0</v>
      </c>
      <c r="I52" s="134">
        <f ca="1">+' RAPPORT FINANCIER N° 02'!J52</f>
        <v>0</v>
      </c>
      <c r="J52" s="134">
        <f t="shared" ca="1" si="30"/>
        <v>0</v>
      </c>
      <c r="K52" s="134">
        <f t="shared" ca="1" si="31"/>
        <v>74400</v>
      </c>
      <c r="L52" s="135">
        <f t="shared" ca="1" si="7"/>
        <v>1</v>
      </c>
      <c r="M52" s="136"/>
      <c r="N52" s="136"/>
      <c r="O52" s="137"/>
      <c r="P52" s="137"/>
      <c r="Q52" s="137"/>
      <c r="R52" s="137"/>
      <c r="S52" s="137"/>
      <c r="T52" s="137"/>
      <c r="U52" s="137">
        <f t="shared" ca="1" si="32"/>
        <v>0</v>
      </c>
      <c r="W52" s="138">
        <f t="shared" ca="1" si="33"/>
        <v>74400</v>
      </c>
      <c r="X52" s="139">
        <f t="shared" ca="1" si="34"/>
        <v>1</v>
      </c>
      <c r="Y52" s="138"/>
    </row>
    <row r="53" spans="1:25" ht="13.2" outlineLevel="2" x14ac:dyDescent="0.25">
      <c r="A53" s="98" t="str">
        <f t="shared" si="4"/>
        <v>A3.1.3</v>
      </c>
      <c r="C53" s="101" t="s">
        <v>165</v>
      </c>
      <c r="D53" s="92" t="s">
        <v>267</v>
      </c>
      <c r="E53" s="101" t="s">
        <v>178</v>
      </c>
      <c r="F53" s="105">
        <v>0</v>
      </c>
      <c r="H53" s="134">
        <f ca="1">SUMIF('LISTE DES TRANSACTIONS REP 03'!A:G,A53,'LISTE DES TRANSACTIONS REP 03'!G:G)</f>
        <v>0</v>
      </c>
      <c r="I53" s="134">
        <f ca="1">+' RAPPORT FINANCIER N° 02'!J53</f>
        <v>0</v>
      </c>
      <c r="J53" s="134">
        <f t="shared" ca="1" si="30"/>
        <v>0</v>
      </c>
      <c r="K53" s="134">
        <f t="shared" ca="1" si="31"/>
        <v>0</v>
      </c>
      <c r="L53" s="135" t="str">
        <f t="shared" ca="1" si="7"/>
        <v xml:space="preserve"> </v>
      </c>
      <c r="M53" s="136"/>
      <c r="N53" s="136"/>
      <c r="O53" s="137"/>
      <c r="P53" s="137"/>
      <c r="Q53" s="137"/>
      <c r="R53" s="137"/>
      <c r="S53" s="137"/>
      <c r="T53" s="137"/>
      <c r="U53" s="137">
        <f t="shared" ca="1" si="32"/>
        <v>0</v>
      </c>
      <c r="W53" s="138">
        <f t="shared" ca="1" si="33"/>
        <v>0</v>
      </c>
      <c r="X53" s="139" t="str">
        <f t="shared" ca="1" si="34"/>
        <v xml:space="preserve"> </v>
      </c>
      <c r="Y53" s="138"/>
    </row>
    <row r="54" spans="1:25" ht="14.4" outlineLevel="1" thickBot="1" x14ac:dyDescent="0.3">
      <c r="A54" s="98" t="str">
        <f t="shared" si="4"/>
        <v>A3.2</v>
      </c>
      <c r="C54" s="45" t="s">
        <v>165</v>
      </c>
      <c r="D54" s="45" t="s">
        <v>271</v>
      </c>
      <c r="E54" s="45" t="s">
        <v>272</v>
      </c>
      <c r="F54" s="100">
        <f>+F55+F56+F57+F58+F59+F60+F61+F62</f>
        <v>0</v>
      </c>
      <c r="H54" s="100">
        <f ca="1">+H55+H56+H57+H58+H59+H60+H61+H62</f>
        <v>0</v>
      </c>
      <c r="I54" s="100">
        <f ca="1">+I55+I56+I57+I58+I59+I60+I61+I62</f>
        <v>0</v>
      </c>
      <c r="J54" s="100">
        <f ca="1">+J55+J56+J57+J58+J59+J60+J61+J62</f>
        <v>0</v>
      </c>
      <c r="K54" s="100">
        <f ca="1">+K55+K56+K57+K58+K59+K60+K61+K62</f>
        <v>0</v>
      </c>
      <c r="L54" s="132" t="str">
        <f t="shared" ca="1" si="7"/>
        <v xml:space="preserve"> </v>
      </c>
      <c r="M54" s="133"/>
      <c r="N54" s="133"/>
      <c r="O54" s="100">
        <f>+O55+O56+O57+O58+O59+O60+O61+O62</f>
        <v>0</v>
      </c>
      <c r="P54" s="100">
        <f>+P55+P56+P57+P58+P59+P60+P61+P62</f>
        <v>0</v>
      </c>
      <c r="Q54" s="100">
        <f>+Q55+Q56+Q57+Q58+Q59+Q60+Q61+Q62</f>
        <v>0</v>
      </c>
      <c r="R54" s="100">
        <f t="shared" ref="R54:T54" si="35">+R55+R56+R57+R58+R59+R60+R61+R62</f>
        <v>0</v>
      </c>
      <c r="S54" s="100">
        <f t="shared" si="35"/>
        <v>0</v>
      </c>
      <c r="T54" s="100">
        <f t="shared" si="35"/>
        <v>0</v>
      </c>
      <c r="U54" s="100">
        <f ca="1">+U55+U56+U57+U58+U59+U60+U61+U62</f>
        <v>0</v>
      </c>
      <c r="W54" s="100">
        <f ca="1">+W55+W56+W57+W58+W59+W60+W61+W62</f>
        <v>0</v>
      </c>
      <c r="X54" s="132" t="str">
        <f ca="1">IF(ISERROR(+W54/F54)," ",(+W54/F54))</f>
        <v xml:space="preserve"> </v>
      </c>
      <c r="Y54" s="100"/>
    </row>
    <row r="55" spans="1:25" ht="14.4" outlineLevel="2" thickBot="1" x14ac:dyDescent="0.3">
      <c r="A55" s="98" t="str">
        <f t="shared" si="4"/>
        <v>A3.2.1</v>
      </c>
      <c r="C55" s="101" t="s">
        <v>165</v>
      </c>
      <c r="D55" s="20" t="s">
        <v>273</v>
      </c>
      <c r="E55" s="101" t="s">
        <v>274</v>
      </c>
      <c r="F55" s="56">
        <v>0</v>
      </c>
      <c r="H55" s="134">
        <f ca="1">SUMIF('LISTE DES TRANSACTIONS REP 03'!A:G,A55,'LISTE DES TRANSACTIONS REP 03'!G:G)</f>
        <v>0</v>
      </c>
      <c r="I55" s="134">
        <f ca="1">+' RAPPORT FINANCIER N° 02'!J55</f>
        <v>0</v>
      </c>
      <c r="J55" s="64">
        <f t="shared" ref="J55:J62" ca="1" si="36">+H55+I55</f>
        <v>0</v>
      </c>
      <c r="K55" s="134">
        <f t="shared" ref="K55:K62" ca="1" si="37">+F55-J55</f>
        <v>0</v>
      </c>
      <c r="L55" s="135" t="str">
        <f t="shared" ca="1" si="7"/>
        <v xml:space="preserve"> </v>
      </c>
      <c r="M55" s="77"/>
      <c r="N55" s="77"/>
      <c r="O55" s="66"/>
      <c r="P55" s="66"/>
      <c r="Q55" s="66"/>
      <c r="R55" s="66"/>
      <c r="S55" s="66"/>
      <c r="T55" s="66"/>
      <c r="U55" s="66">
        <f t="shared" ref="U55:U62" ca="1" si="38">+J55+O55+P55+Q55+R55+S55+T55</f>
        <v>0</v>
      </c>
      <c r="W55" s="68">
        <f t="shared" ref="W55:W62" ca="1" si="39">+F55-U55</f>
        <v>0</v>
      </c>
      <c r="X55" s="139" t="str">
        <f t="shared" ref="X55:X62" ca="1" si="40">IF(ISERROR(+W55/F55)," ",(+W55/F55))</f>
        <v xml:space="preserve"> </v>
      </c>
      <c r="Y55" s="68"/>
    </row>
    <row r="56" spans="1:25" ht="14.4" outlineLevel="2" thickBot="1" x14ac:dyDescent="0.3">
      <c r="A56" s="98" t="str">
        <f t="shared" si="4"/>
        <v>A3.2.2</v>
      </c>
      <c r="C56" s="101" t="s">
        <v>165</v>
      </c>
      <c r="D56" s="20" t="s">
        <v>277</v>
      </c>
      <c r="E56" s="101" t="s">
        <v>278</v>
      </c>
      <c r="F56" s="60">
        <v>0</v>
      </c>
      <c r="H56" s="134">
        <f ca="1">SUMIF('LISTE DES TRANSACTIONS REP 03'!A:G,A56,'LISTE DES TRANSACTIONS REP 03'!G:G)</f>
        <v>0</v>
      </c>
      <c r="I56" s="134">
        <f ca="1">+' RAPPORT FINANCIER N° 02'!J56</f>
        <v>0</v>
      </c>
      <c r="J56" s="65">
        <f t="shared" ca="1" si="36"/>
        <v>0</v>
      </c>
      <c r="K56" s="134">
        <f t="shared" ca="1" si="37"/>
        <v>0</v>
      </c>
      <c r="L56" s="135" t="str">
        <f t="shared" ca="1" si="7"/>
        <v xml:space="preserve"> </v>
      </c>
      <c r="M56" s="78"/>
      <c r="N56" s="78"/>
      <c r="O56" s="67"/>
      <c r="P56" s="67"/>
      <c r="Q56" s="67"/>
      <c r="R56" s="67"/>
      <c r="S56" s="67"/>
      <c r="T56" s="67"/>
      <c r="U56" s="67">
        <f t="shared" ca="1" si="38"/>
        <v>0</v>
      </c>
      <c r="W56" s="69">
        <f t="shared" ca="1" si="39"/>
        <v>0</v>
      </c>
      <c r="X56" s="139" t="str">
        <f t="shared" ca="1" si="40"/>
        <v xml:space="preserve"> </v>
      </c>
      <c r="Y56" s="69"/>
    </row>
    <row r="57" spans="1:25" ht="14.4" outlineLevel="2" thickBot="1" x14ac:dyDescent="0.3">
      <c r="A57" s="98" t="str">
        <f t="shared" si="4"/>
        <v>A3.2.3</v>
      </c>
      <c r="C57" s="101" t="s">
        <v>165</v>
      </c>
      <c r="D57" s="20" t="s">
        <v>280</v>
      </c>
      <c r="E57" s="101" t="s">
        <v>281</v>
      </c>
      <c r="F57" s="60">
        <v>0</v>
      </c>
      <c r="H57" s="134">
        <f ca="1">SUMIF('LISTE DES TRANSACTIONS REP 03'!A:G,A57,'LISTE DES TRANSACTIONS REP 03'!G:G)</f>
        <v>0</v>
      </c>
      <c r="I57" s="134">
        <f ca="1">+' RAPPORT FINANCIER N° 02'!J57</f>
        <v>0</v>
      </c>
      <c r="J57" s="65">
        <f t="shared" ca="1" si="36"/>
        <v>0</v>
      </c>
      <c r="K57" s="134">
        <f t="shared" ca="1" si="37"/>
        <v>0</v>
      </c>
      <c r="L57" s="135" t="str">
        <f t="shared" ca="1" si="7"/>
        <v xml:space="preserve"> </v>
      </c>
      <c r="M57" s="78"/>
      <c r="N57" s="78"/>
      <c r="O57" s="67"/>
      <c r="P57" s="67"/>
      <c r="Q57" s="67"/>
      <c r="R57" s="67"/>
      <c r="S57" s="67"/>
      <c r="T57" s="67"/>
      <c r="U57" s="67">
        <f t="shared" ca="1" si="38"/>
        <v>0</v>
      </c>
      <c r="W57" s="69">
        <f t="shared" ca="1" si="39"/>
        <v>0</v>
      </c>
      <c r="X57" s="139" t="str">
        <f t="shared" ca="1" si="40"/>
        <v xml:space="preserve"> </v>
      </c>
      <c r="Y57" s="69"/>
    </row>
    <row r="58" spans="1:25" ht="14.4" outlineLevel="2" thickBot="1" x14ac:dyDescent="0.3">
      <c r="A58" s="98" t="str">
        <f t="shared" si="4"/>
        <v>A3.2.4</v>
      </c>
      <c r="C58" s="101" t="s">
        <v>165</v>
      </c>
      <c r="D58" s="20" t="s">
        <v>283</v>
      </c>
      <c r="E58" s="101" t="s">
        <v>284</v>
      </c>
      <c r="F58" s="60">
        <v>0</v>
      </c>
      <c r="H58" s="134">
        <f ca="1">SUMIF('LISTE DES TRANSACTIONS REP 03'!A:G,A58,'LISTE DES TRANSACTIONS REP 03'!G:G)</f>
        <v>0</v>
      </c>
      <c r="I58" s="134">
        <f ca="1">+' RAPPORT FINANCIER N° 02'!J58</f>
        <v>0</v>
      </c>
      <c r="J58" s="65">
        <f t="shared" ca="1" si="36"/>
        <v>0</v>
      </c>
      <c r="K58" s="134">
        <f t="shared" ca="1" si="37"/>
        <v>0</v>
      </c>
      <c r="L58" s="135" t="str">
        <f t="shared" ca="1" si="7"/>
        <v xml:space="preserve"> </v>
      </c>
      <c r="M58" s="78"/>
      <c r="N58" s="78"/>
      <c r="O58" s="67"/>
      <c r="P58" s="67"/>
      <c r="Q58" s="67"/>
      <c r="R58" s="67"/>
      <c r="S58" s="67"/>
      <c r="T58" s="67"/>
      <c r="U58" s="67">
        <f t="shared" ca="1" si="38"/>
        <v>0</v>
      </c>
      <c r="W58" s="69">
        <f t="shared" ca="1" si="39"/>
        <v>0</v>
      </c>
      <c r="X58" s="139" t="str">
        <f t="shared" ca="1" si="40"/>
        <v xml:space="preserve"> </v>
      </c>
      <c r="Y58" s="69"/>
    </row>
    <row r="59" spans="1:25" ht="14.4" outlineLevel="2" thickBot="1" x14ac:dyDescent="0.3">
      <c r="A59" s="98" t="str">
        <f t="shared" si="4"/>
        <v>A3.2.5</v>
      </c>
      <c r="C59" s="101" t="s">
        <v>165</v>
      </c>
      <c r="D59" s="20" t="s">
        <v>287</v>
      </c>
      <c r="E59" s="101" t="s">
        <v>288</v>
      </c>
      <c r="F59" s="60">
        <v>0</v>
      </c>
      <c r="H59" s="134">
        <f ca="1">SUMIF('LISTE DES TRANSACTIONS REP 03'!A:G,A59,'LISTE DES TRANSACTIONS REP 03'!G:G)</f>
        <v>0</v>
      </c>
      <c r="I59" s="134">
        <f ca="1">+' RAPPORT FINANCIER N° 02'!J59</f>
        <v>0</v>
      </c>
      <c r="J59" s="65">
        <f t="shared" ca="1" si="36"/>
        <v>0</v>
      </c>
      <c r="K59" s="134">
        <f t="shared" ca="1" si="37"/>
        <v>0</v>
      </c>
      <c r="L59" s="135" t="str">
        <f t="shared" ca="1" si="7"/>
        <v xml:space="preserve"> </v>
      </c>
      <c r="M59" s="78"/>
      <c r="N59" s="78"/>
      <c r="O59" s="67"/>
      <c r="P59" s="67"/>
      <c r="Q59" s="67"/>
      <c r="R59" s="67"/>
      <c r="S59" s="67"/>
      <c r="T59" s="67"/>
      <c r="U59" s="67">
        <f t="shared" ca="1" si="38"/>
        <v>0</v>
      </c>
      <c r="W59" s="69">
        <f t="shared" ca="1" si="39"/>
        <v>0</v>
      </c>
      <c r="X59" s="139" t="str">
        <f t="shared" ca="1" si="40"/>
        <v xml:space="preserve"> </v>
      </c>
      <c r="Y59" s="69"/>
    </row>
    <row r="60" spans="1:25" ht="14.4" outlineLevel="2" thickBot="1" x14ac:dyDescent="0.3">
      <c r="A60" s="98" t="str">
        <f t="shared" si="4"/>
        <v>A3.2.6</v>
      </c>
      <c r="C60" s="101" t="s">
        <v>165</v>
      </c>
      <c r="D60" s="20" t="s">
        <v>290</v>
      </c>
      <c r="E60" s="101" t="s">
        <v>291</v>
      </c>
      <c r="F60" s="60">
        <v>0</v>
      </c>
      <c r="H60" s="134">
        <f ca="1">SUMIF('LISTE DES TRANSACTIONS REP 03'!A:G,A60,'LISTE DES TRANSACTIONS REP 03'!G:G)</f>
        <v>0</v>
      </c>
      <c r="I60" s="134">
        <f ca="1">+' RAPPORT FINANCIER N° 02'!J60</f>
        <v>0</v>
      </c>
      <c r="J60" s="65">
        <f t="shared" ca="1" si="36"/>
        <v>0</v>
      </c>
      <c r="K60" s="134">
        <f t="shared" ca="1" si="37"/>
        <v>0</v>
      </c>
      <c r="L60" s="135" t="str">
        <f t="shared" ca="1" si="7"/>
        <v xml:space="preserve"> </v>
      </c>
      <c r="M60" s="78"/>
      <c r="N60" s="78"/>
      <c r="O60" s="67"/>
      <c r="P60" s="67"/>
      <c r="Q60" s="67"/>
      <c r="R60" s="67"/>
      <c r="S60" s="67"/>
      <c r="T60" s="67"/>
      <c r="U60" s="67">
        <f t="shared" ca="1" si="38"/>
        <v>0</v>
      </c>
      <c r="W60" s="69">
        <f t="shared" ca="1" si="39"/>
        <v>0</v>
      </c>
      <c r="X60" s="139" t="str">
        <f t="shared" ca="1" si="40"/>
        <v xml:space="preserve"> </v>
      </c>
      <c r="Y60" s="69"/>
    </row>
    <row r="61" spans="1:25" ht="14.4" outlineLevel="2" thickBot="1" x14ac:dyDescent="0.3">
      <c r="A61" s="98" t="str">
        <f t="shared" si="4"/>
        <v>A3.2.7</v>
      </c>
      <c r="C61" s="101" t="s">
        <v>165</v>
      </c>
      <c r="D61" s="20" t="s">
        <v>293</v>
      </c>
      <c r="E61" s="101" t="s">
        <v>294</v>
      </c>
      <c r="F61" s="60">
        <v>0</v>
      </c>
      <c r="H61" s="134">
        <f ca="1">SUMIF('LISTE DES TRANSACTIONS REP 03'!A:G,A61,'LISTE DES TRANSACTIONS REP 03'!G:G)</f>
        <v>0</v>
      </c>
      <c r="I61" s="134">
        <f ca="1">+' RAPPORT FINANCIER N° 02'!J61</f>
        <v>0</v>
      </c>
      <c r="J61" s="65">
        <f t="shared" ca="1" si="36"/>
        <v>0</v>
      </c>
      <c r="K61" s="134">
        <f t="shared" ca="1" si="37"/>
        <v>0</v>
      </c>
      <c r="L61" s="135" t="str">
        <f t="shared" ca="1" si="7"/>
        <v xml:space="preserve"> </v>
      </c>
      <c r="M61" s="78"/>
      <c r="N61" s="78"/>
      <c r="O61" s="67"/>
      <c r="P61" s="67"/>
      <c r="Q61" s="67"/>
      <c r="R61" s="67"/>
      <c r="S61" s="67"/>
      <c r="T61" s="67"/>
      <c r="U61" s="67">
        <f t="shared" ca="1" si="38"/>
        <v>0</v>
      </c>
      <c r="W61" s="69">
        <f t="shared" ca="1" si="39"/>
        <v>0</v>
      </c>
      <c r="X61" s="139" t="str">
        <f t="shared" ca="1" si="40"/>
        <v xml:space="preserve"> </v>
      </c>
      <c r="Y61" s="69"/>
    </row>
    <row r="62" spans="1:25" ht="14.4" outlineLevel="2" thickBot="1" x14ac:dyDescent="0.3">
      <c r="A62" s="98" t="str">
        <f t="shared" si="4"/>
        <v>A3.2.8</v>
      </c>
      <c r="C62" s="19" t="s">
        <v>165</v>
      </c>
      <c r="D62" s="20" t="s">
        <v>296</v>
      </c>
      <c r="E62" s="101" t="s">
        <v>297</v>
      </c>
      <c r="F62" s="60">
        <v>0</v>
      </c>
      <c r="H62" s="134">
        <f ca="1">SUMIF('LISTE DES TRANSACTIONS REP 03'!A:G,A62,'LISTE DES TRANSACTIONS REP 03'!G:G)</f>
        <v>0</v>
      </c>
      <c r="I62" s="134">
        <f ca="1">+' RAPPORT FINANCIER N° 02'!J62</f>
        <v>0</v>
      </c>
      <c r="J62" s="65">
        <f t="shared" ca="1" si="36"/>
        <v>0</v>
      </c>
      <c r="K62" s="134">
        <f t="shared" ca="1" si="37"/>
        <v>0</v>
      </c>
      <c r="L62" s="135" t="str">
        <f t="shared" ca="1" si="7"/>
        <v xml:space="preserve"> </v>
      </c>
      <c r="M62" s="78"/>
      <c r="N62" s="78"/>
      <c r="O62" s="67"/>
      <c r="P62" s="67"/>
      <c r="Q62" s="67"/>
      <c r="R62" s="67"/>
      <c r="S62" s="67"/>
      <c r="T62" s="67"/>
      <c r="U62" s="67">
        <f t="shared" ca="1" si="38"/>
        <v>0</v>
      </c>
      <c r="W62" s="69">
        <f t="shared" ca="1" si="39"/>
        <v>0</v>
      </c>
      <c r="X62" s="139" t="str">
        <f t="shared" ca="1" si="40"/>
        <v xml:space="preserve"> </v>
      </c>
      <c r="Y62" s="69"/>
    </row>
    <row r="63" spans="1:25" ht="30" customHeight="1" thickBot="1" x14ac:dyDescent="0.3">
      <c r="A63" s="98" t="str">
        <f t="shared" si="4"/>
        <v>B. Frais de gestion</v>
      </c>
      <c r="C63" s="192" t="s">
        <v>300</v>
      </c>
      <c r="D63" s="192"/>
      <c r="E63" s="192"/>
      <c r="F63" s="70">
        <f>+F64+F69+F74</f>
        <v>132000</v>
      </c>
      <c r="G63" s="71"/>
      <c r="H63" s="70">
        <f ca="1">+H64+H69+H74</f>
        <v>1000</v>
      </c>
      <c r="I63" s="70">
        <f ca="1">+I64+I69+I74</f>
        <v>6000</v>
      </c>
      <c r="J63" s="70">
        <f ca="1">+J64+J69+J74</f>
        <v>7000</v>
      </c>
      <c r="K63" s="70">
        <f ca="1">+K64+K69+K74</f>
        <v>125000</v>
      </c>
      <c r="L63" s="83">
        <f t="shared" ca="1" si="7"/>
        <v>0.94696969696969702</v>
      </c>
      <c r="M63" s="79"/>
      <c r="N63" s="79"/>
      <c r="O63" s="70">
        <f>+O64+O69+O74</f>
        <v>0</v>
      </c>
      <c r="P63" s="70">
        <f>+P64+P69+P74</f>
        <v>0</v>
      </c>
      <c r="Q63" s="70">
        <f>+Q64+Q69+Q74</f>
        <v>0</v>
      </c>
      <c r="R63" s="70">
        <f t="shared" ref="R63:T63" si="41">+R64+R69+R74</f>
        <v>0</v>
      </c>
      <c r="S63" s="70">
        <f t="shared" si="41"/>
        <v>0</v>
      </c>
      <c r="T63" s="70">
        <f t="shared" si="41"/>
        <v>0</v>
      </c>
      <c r="U63" s="70">
        <f ca="1">+U64+U69+U74</f>
        <v>7000</v>
      </c>
      <c r="V63" s="71"/>
      <c r="W63" s="70">
        <f ca="1">+W64+W69+W74</f>
        <v>125000</v>
      </c>
      <c r="X63" s="83">
        <f ca="1">IF(ISERROR(+W63/F63)," ",(+W63/F63))</f>
        <v>0.94696969696969702</v>
      </c>
      <c r="Y63" s="70"/>
    </row>
    <row r="64" spans="1:25" s="10" customFormat="1" ht="13.8" thickBot="1" x14ac:dyDescent="0.3">
      <c r="A64" s="98" t="str">
        <f t="shared" si="4"/>
        <v>B1</v>
      </c>
      <c r="B64" s="93"/>
      <c r="C64" s="51" t="s">
        <v>302</v>
      </c>
      <c r="D64" s="52">
        <v>1</v>
      </c>
      <c r="E64" s="53" t="s">
        <v>254</v>
      </c>
      <c r="F64" s="55">
        <f>+F65+F66+F67+F68</f>
        <v>132000</v>
      </c>
      <c r="G64" s="97"/>
      <c r="H64" s="84">
        <f ca="1">+H65+H66+H67+H68</f>
        <v>0</v>
      </c>
      <c r="I64" s="84">
        <f ca="1">+I65+I66+I67+I68</f>
        <v>2500</v>
      </c>
      <c r="J64" s="84">
        <f ca="1">+J65+J66+J67+J68</f>
        <v>2500</v>
      </c>
      <c r="K64" s="84">
        <f ca="1">+K65+K66+K67+K68</f>
        <v>129500</v>
      </c>
      <c r="L64" s="85">
        <f t="shared" ca="1" si="7"/>
        <v>0.98106060606060608</v>
      </c>
      <c r="M64" s="75"/>
      <c r="N64" s="75"/>
      <c r="O64" s="55">
        <f>+O65+O66+O67+O68</f>
        <v>0</v>
      </c>
      <c r="P64" s="55">
        <f>+P65+P66+P67+P68</f>
        <v>0</v>
      </c>
      <c r="Q64" s="55">
        <f>+Q65+Q66+Q67+Q68</f>
        <v>0</v>
      </c>
      <c r="R64" s="55">
        <f t="shared" ref="R64:T64" si="42">+R65+R66+R67+R68</f>
        <v>0</v>
      </c>
      <c r="S64" s="55">
        <f t="shared" si="42"/>
        <v>0</v>
      </c>
      <c r="T64" s="55">
        <f t="shared" si="42"/>
        <v>0</v>
      </c>
      <c r="U64" s="55">
        <f ca="1">+U65+U66+U67+U68</f>
        <v>2500</v>
      </c>
      <c r="V64" s="97"/>
      <c r="W64" s="84">
        <f ca="1">+W65+W66+W67+W68</f>
        <v>129500</v>
      </c>
      <c r="X64" s="85">
        <f ca="1">IF(ISERROR(+W64/F64)," ",(+W64/F64))</f>
        <v>0.98106060606060608</v>
      </c>
      <c r="Y64" s="84"/>
    </row>
    <row r="65" spans="1:25" ht="13.8" outlineLevel="1" x14ac:dyDescent="0.25">
      <c r="A65" s="98" t="str">
        <f t="shared" si="4"/>
        <v>B1.1</v>
      </c>
      <c r="C65" s="45" t="s">
        <v>302</v>
      </c>
      <c r="D65" s="45" t="s">
        <v>167</v>
      </c>
      <c r="E65" s="45" t="s">
        <v>303</v>
      </c>
      <c r="F65" s="100">
        <v>21600</v>
      </c>
      <c r="H65" s="134">
        <f ca="1">SUMIF('LISTE DES TRANSACTIONS REP 03'!A:G,A65,'LISTE DES TRANSACTIONS REP 03'!G:G)</f>
        <v>0</v>
      </c>
      <c r="I65" s="134">
        <f ca="1">+' RAPPORT FINANCIER N° 02'!J65</f>
        <v>2500</v>
      </c>
      <c r="J65" s="145">
        <f t="shared" ref="J65:J68" ca="1" si="43">+H65+I65</f>
        <v>2500</v>
      </c>
      <c r="K65" s="146">
        <f t="shared" ref="K65:K68" ca="1" si="44">+F65-J65</f>
        <v>19100</v>
      </c>
      <c r="L65" s="147">
        <f t="shared" ca="1" si="7"/>
        <v>0.8842592592592593</v>
      </c>
      <c r="M65" s="133"/>
      <c r="N65" s="133"/>
      <c r="O65" s="67"/>
      <c r="P65" s="67"/>
      <c r="Q65" s="67"/>
      <c r="R65" s="67"/>
      <c r="S65" s="67"/>
      <c r="T65" s="67"/>
      <c r="U65" s="67">
        <f t="shared" ref="U65:U68" ca="1" si="45">+J65+O65+P65+Q65+R65+S65+T65</f>
        <v>2500</v>
      </c>
      <c r="W65" s="149">
        <f t="shared" ref="W65:W68" ca="1" si="46">+F65-U65</f>
        <v>19100</v>
      </c>
      <c r="X65" s="150">
        <f t="shared" ref="X65:X68" ca="1" si="47">IF(ISERROR(+W65/F65)," ",(+W65/F65))</f>
        <v>0.8842592592592593</v>
      </c>
      <c r="Y65" s="149"/>
    </row>
    <row r="66" spans="1:25" ht="13.8" outlineLevel="1" x14ac:dyDescent="0.25">
      <c r="A66" s="98" t="str">
        <f t="shared" si="4"/>
        <v>B1.2</v>
      </c>
      <c r="C66" s="45" t="s">
        <v>302</v>
      </c>
      <c r="D66" s="45" t="s">
        <v>210</v>
      </c>
      <c r="E66" s="45" t="s">
        <v>308</v>
      </c>
      <c r="F66" s="100">
        <v>14400</v>
      </c>
      <c r="H66" s="134">
        <f ca="1">SUMIF('LISTE DES TRANSACTIONS REP 03'!A:G,A66,'LISTE DES TRANSACTIONS REP 03'!G:G)</f>
        <v>0</v>
      </c>
      <c r="I66" s="134">
        <f ca="1">+' RAPPORT FINANCIER N° 02'!J66</f>
        <v>0</v>
      </c>
      <c r="J66" s="145">
        <f t="shared" ca="1" si="43"/>
        <v>0</v>
      </c>
      <c r="K66" s="134">
        <f t="shared" ca="1" si="44"/>
        <v>14400</v>
      </c>
      <c r="L66" s="135">
        <f t="shared" ca="1" si="7"/>
        <v>1</v>
      </c>
      <c r="M66" s="133"/>
      <c r="N66" s="133"/>
      <c r="O66" s="67"/>
      <c r="P66" s="67"/>
      <c r="Q66" s="67"/>
      <c r="R66" s="67"/>
      <c r="S66" s="67"/>
      <c r="T66" s="67"/>
      <c r="U66" s="67">
        <f t="shared" ca="1" si="45"/>
        <v>0</v>
      </c>
      <c r="W66" s="149">
        <f t="shared" ca="1" si="46"/>
        <v>14400</v>
      </c>
      <c r="X66" s="139">
        <f t="shared" ca="1" si="47"/>
        <v>1</v>
      </c>
      <c r="Y66" s="149"/>
    </row>
    <row r="67" spans="1:25" ht="13.8" outlineLevel="1" x14ac:dyDescent="0.25">
      <c r="A67" s="98" t="str">
        <f t="shared" si="4"/>
        <v>B1.3</v>
      </c>
      <c r="C67" s="45" t="s">
        <v>302</v>
      </c>
      <c r="D67" s="45" t="s">
        <v>220</v>
      </c>
      <c r="E67" s="45" t="s">
        <v>312</v>
      </c>
      <c r="F67" s="100">
        <v>96000</v>
      </c>
      <c r="H67" s="134">
        <f ca="1">SUMIF('LISTE DES TRANSACTIONS REP 03'!A:G,A67,'LISTE DES TRANSACTIONS REP 03'!G:G)</f>
        <v>0</v>
      </c>
      <c r="I67" s="134">
        <f ca="1">+' RAPPORT FINANCIER N° 02'!J67</f>
        <v>0</v>
      </c>
      <c r="J67" s="145">
        <f t="shared" ca="1" si="43"/>
        <v>0</v>
      </c>
      <c r="K67" s="134">
        <f t="shared" ca="1" si="44"/>
        <v>96000</v>
      </c>
      <c r="L67" s="135">
        <f t="shared" ca="1" si="7"/>
        <v>1</v>
      </c>
      <c r="M67" s="133"/>
      <c r="N67" s="133"/>
      <c r="O67" s="67"/>
      <c r="P67" s="67"/>
      <c r="Q67" s="67"/>
      <c r="R67" s="67"/>
      <c r="S67" s="67"/>
      <c r="T67" s="67"/>
      <c r="U67" s="67">
        <f t="shared" ca="1" si="45"/>
        <v>0</v>
      </c>
      <c r="W67" s="149">
        <f t="shared" ca="1" si="46"/>
        <v>96000</v>
      </c>
      <c r="X67" s="139">
        <f t="shared" ca="1" si="47"/>
        <v>1</v>
      </c>
      <c r="Y67" s="149"/>
    </row>
    <row r="68" spans="1:25" ht="13.8" outlineLevel="1" x14ac:dyDescent="0.25">
      <c r="A68" s="98" t="str">
        <f t="shared" si="4"/>
        <v>B1.4</v>
      </c>
      <c r="C68" s="45" t="s">
        <v>302</v>
      </c>
      <c r="D68" s="45" t="s">
        <v>316</v>
      </c>
      <c r="E68" s="45" t="s">
        <v>178</v>
      </c>
      <c r="F68" s="100">
        <v>0</v>
      </c>
      <c r="H68" s="134">
        <f ca="1">SUMIF('LISTE DES TRANSACTIONS REP 03'!A:G,A68,'LISTE DES TRANSACTIONS REP 03'!G:G)</f>
        <v>0</v>
      </c>
      <c r="I68" s="134">
        <f ca="1">+' RAPPORT FINANCIER N° 02'!J68</f>
        <v>0</v>
      </c>
      <c r="J68" s="145">
        <f t="shared" ca="1" si="43"/>
        <v>0</v>
      </c>
      <c r="K68" s="134">
        <f t="shared" ca="1" si="44"/>
        <v>0</v>
      </c>
      <c r="L68" s="135" t="str">
        <f t="shared" ca="1" si="7"/>
        <v xml:space="preserve"> </v>
      </c>
      <c r="M68" s="133"/>
      <c r="N68" s="133"/>
      <c r="O68" s="67"/>
      <c r="P68" s="67"/>
      <c r="Q68" s="67"/>
      <c r="R68" s="67"/>
      <c r="S68" s="67"/>
      <c r="T68" s="67"/>
      <c r="U68" s="67">
        <f t="shared" ca="1" si="45"/>
        <v>0</v>
      </c>
      <c r="W68" s="149">
        <f t="shared" ca="1" si="46"/>
        <v>0</v>
      </c>
      <c r="X68" s="139" t="str">
        <f t="shared" ca="1" si="47"/>
        <v xml:space="preserve"> </v>
      </c>
      <c r="Y68" s="149"/>
    </row>
    <row r="69" spans="1:25" ht="13.8" thickBot="1" x14ac:dyDescent="0.3">
      <c r="A69" s="98" t="str">
        <f t="shared" si="4"/>
        <v>B2</v>
      </c>
      <c r="C69" s="41" t="s">
        <v>302</v>
      </c>
      <c r="D69" s="42">
        <v>2</v>
      </c>
      <c r="E69" s="43" t="s">
        <v>272</v>
      </c>
      <c r="F69" s="55">
        <f>+F70+F71+F72+F73</f>
        <v>0</v>
      </c>
      <c r="H69" s="84">
        <f ca="1">+H70+H71+H72+H73</f>
        <v>1000</v>
      </c>
      <c r="I69" s="84">
        <f ca="1">+I70+I71+I72+I73</f>
        <v>1500</v>
      </c>
      <c r="J69" s="84">
        <f ca="1">+J70+J71+J72+J73</f>
        <v>2500</v>
      </c>
      <c r="K69" s="84">
        <f ca="1">+K70+K71+K72+K73</f>
        <v>-2500</v>
      </c>
      <c r="L69" s="85" t="str">
        <f t="shared" ca="1" si="7"/>
        <v xml:space="preserve"> </v>
      </c>
      <c r="M69" s="75"/>
      <c r="N69" s="75"/>
      <c r="O69" s="55">
        <f>+O70+O71+O72+O73</f>
        <v>0</v>
      </c>
      <c r="P69" s="55">
        <f>+P70+P71+P72+P73</f>
        <v>0</v>
      </c>
      <c r="Q69" s="55">
        <f>+Q70+Q71+Q72+Q73</f>
        <v>0</v>
      </c>
      <c r="R69" s="55">
        <f t="shared" ref="R69:T69" si="48">+R70+R71+R72+R73</f>
        <v>0</v>
      </c>
      <c r="S69" s="55">
        <f t="shared" si="48"/>
        <v>0</v>
      </c>
      <c r="T69" s="55">
        <f t="shared" si="48"/>
        <v>0</v>
      </c>
      <c r="U69" s="55">
        <f ca="1">+U70+U71+U72+U73</f>
        <v>2500</v>
      </c>
      <c r="W69" s="84">
        <f ca="1">+W70+W71+W72+W73</f>
        <v>-2500</v>
      </c>
      <c r="X69" s="85" t="str">
        <f ca="1">IF(ISERROR(+W69/F69)," ",(+W69/F69))</f>
        <v xml:space="preserve"> </v>
      </c>
      <c r="Y69" s="84"/>
    </row>
    <row r="70" spans="1:25" ht="13.8" outlineLevel="1" x14ac:dyDescent="0.25">
      <c r="A70" s="98" t="str">
        <f t="shared" si="4"/>
        <v>B2.1</v>
      </c>
      <c r="C70" s="45" t="s">
        <v>302</v>
      </c>
      <c r="D70" s="45" t="s">
        <v>229</v>
      </c>
      <c r="E70" s="45" t="s">
        <v>318</v>
      </c>
      <c r="F70" s="100">
        <v>0</v>
      </c>
      <c r="H70" s="134">
        <f ca="1">SUMIF('LISTE DES TRANSACTIONS REP 03'!A:G,A70,'LISTE DES TRANSACTIONS REP 03'!G:G)</f>
        <v>1000</v>
      </c>
      <c r="I70" s="134">
        <f ca="1">+' RAPPORT FINANCIER N° 02'!J70</f>
        <v>1500</v>
      </c>
      <c r="J70" s="145">
        <f t="shared" ref="J70:J73" ca="1" si="49">+H70+I70</f>
        <v>2500</v>
      </c>
      <c r="K70" s="134">
        <f t="shared" ref="K70:K73" ca="1" si="50">+F70-J70</f>
        <v>-2500</v>
      </c>
      <c r="L70" s="135" t="str">
        <f t="shared" ca="1" si="7"/>
        <v xml:space="preserve"> </v>
      </c>
      <c r="M70" s="133"/>
      <c r="N70" s="133"/>
      <c r="O70" s="67"/>
      <c r="P70" s="67"/>
      <c r="Q70" s="67"/>
      <c r="R70" s="67"/>
      <c r="S70" s="67"/>
      <c r="T70" s="67"/>
      <c r="U70" s="67">
        <f t="shared" ref="U70:U73" ca="1" si="51">+J70+O70+P70+Q70+R70+S70+T70</f>
        <v>2500</v>
      </c>
      <c r="W70" s="149">
        <f t="shared" ref="W70:W73" ca="1" si="52">+F70-U70</f>
        <v>-2500</v>
      </c>
      <c r="X70" s="139" t="str">
        <f t="shared" ref="X70:X73" ca="1" si="53">IF(ISERROR(+W70/F70)," ",(+W70/F70))</f>
        <v xml:space="preserve"> </v>
      </c>
      <c r="Y70" s="149"/>
    </row>
    <row r="71" spans="1:25" ht="13.8" outlineLevel="1" x14ac:dyDescent="0.25">
      <c r="A71" s="98" t="str">
        <f t="shared" si="4"/>
        <v>B2.2</v>
      </c>
      <c r="C71" s="45" t="s">
        <v>302</v>
      </c>
      <c r="D71" s="45" t="s">
        <v>237</v>
      </c>
      <c r="E71" s="45" t="s">
        <v>288</v>
      </c>
      <c r="F71" s="100">
        <v>0</v>
      </c>
      <c r="H71" s="134">
        <f ca="1">SUMIF('LISTE DES TRANSACTIONS REP 03'!A:G,A71,'LISTE DES TRANSACTIONS REP 03'!G:G)</f>
        <v>0</v>
      </c>
      <c r="I71" s="134">
        <f ca="1">+' RAPPORT FINANCIER N° 02'!J71</f>
        <v>0</v>
      </c>
      <c r="J71" s="145">
        <f t="shared" ca="1" si="49"/>
        <v>0</v>
      </c>
      <c r="K71" s="134">
        <f t="shared" ca="1" si="50"/>
        <v>0</v>
      </c>
      <c r="L71" s="135" t="str">
        <f t="shared" ca="1" si="7"/>
        <v xml:space="preserve"> </v>
      </c>
      <c r="M71" s="133"/>
      <c r="N71" s="133"/>
      <c r="O71" s="67"/>
      <c r="P71" s="67"/>
      <c r="Q71" s="67"/>
      <c r="R71" s="67"/>
      <c r="S71" s="67"/>
      <c r="T71" s="67"/>
      <c r="U71" s="67">
        <f t="shared" ca="1" si="51"/>
        <v>0</v>
      </c>
      <c r="W71" s="149">
        <f t="shared" ca="1" si="52"/>
        <v>0</v>
      </c>
      <c r="X71" s="139" t="str">
        <f t="shared" ca="1" si="53"/>
        <v xml:space="preserve"> </v>
      </c>
      <c r="Y71" s="149"/>
    </row>
    <row r="72" spans="1:25" ht="13.8" outlineLevel="1" x14ac:dyDescent="0.25">
      <c r="A72" s="98" t="str">
        <f t="shared" si="4"/>
        <v>B2.3</v>
      </c>
      <c r="C72" s="45" t="s">
        <v>302</v>
      </c>
      <c r="D72" s="45" t="s">
        <v>245</v>
      </c>
      <c r="E72" s="45" t="s">
        <v>294</v>
      </c>
      <c r="F72" s="100">
        <v>0</v>
      </c>
      <c r="H72" s="134">
        <f ca="1">SUMIF('LISTE DES TRANSACTIONS REP 03'!A:G,A72,'LISTE DES TRANSACTIONS REP 03'!G:G)</f>
        <v>0</v>
      </c>
      <c r="I72" s="134">
        <f ca="1">+' RAPPORT FINANCIER N° 02'!J72</f>
        <v>0</v>
      </c>
      <c r="J72" s="145">
        <f t="shared" ca="1" si="49"/>
        <v>0</v>
      </c>
      <c r="K72" s="134">
        <f t="shared" ca="1" si="50"/>
        <v>0</v>
      </c>
      <c r="L72" s="135" t="str">
        <f t="shared" ca="1" si="7"/>
        <v xml:space="preserve"> </v>
      </c>
      <c r="M72" s="133"/>
      <c r="N72" s="133"/>
      <c r="O72" s="67"/>
      <c r="P72" s="67"/>
      <c r="Q72" s="67"/>
      <c r="R72" s="67"/>
      <c r="S72" s="67"/>
      <c r="T72" s="67"/>
      <c r="U72" s="67">
        <f t="shared" ca="1" si="51"/>
        <v>0</v>
      </c>
      <c r="W72" s="149">
        <f t="shared" ca="1" si="52"/>
        <v>0</v>
      </c>
      <c r="X72" s="139" t="str">
        <f t="shared" ca="1" si="53"/>
        <v xml:space="preserve"> </v>
      </c>
      <c r="Y72" s="149"/>
    </row>
    <row r="73" spans="1:25" ht="13.8" outlineLevel="1" x14ac:dyDescent="0.25">
      <c r="A73" s="98" t="str">
        <f t="shared" ref="A73:A136" si="54">+CONCATENATE(C73,D73)</f>
        <v>B2.4</v>
      </c>
      <c r="C73" s="45" t="s">
        <v>302</v>
      </c>
      <c r="D73" s="45" t="s">
        <v>323</v>
      </c>
      <c r="E73" s="45" t="s">
        <v>324</v>
      </c>
      <c r="F73" s="100">
        <v>0</v>
      </c>
      <c r="H73" s="134">
        <f ca="1">SUMIF('LISTE DES TRANSACTIONS REP 03'!A:G,A73,'LISTE DES TRANSACTIONS REP 03'!G:G)</f>
        <v>0</v>
      </c>
      <c r="I73" s="134">
        <f ca="1">+' RAPPORT FINANCIER N° 02'!J73</f>
        <v>0</v>
      </c>
      <c r="J73" s="145">
        <f t="shared" ca="1" si="49"/>
        <v>0</v>
      </c>
      <c r="K73" s="134">
        <f t="shared" ca="1" si="50"/>
        <v>0</v>
      </c>
      <c r="L73" s="135" t="str">
        <f t="shared" ca="1" si="7"/>
        <v xml:space="preserve"> </v>
      </c>
      <c r="M73" s="133"/>
      <c r="N73" s="133"/>
      <c r="O73" s="67"/>
      <c r="P73" s="67"/>
      <c r="Q73" s="67"/>
      <c r="R73" s="67"/>
      <c r="S73" s="67"/>
      <c r="T73" s="67"/>
      <c r="U73" s="67">
        <f t="shared" ca="1" si="51"/>
        <v>0</v>
      </c>
      <c r="W73" s="149">
        <f t="shared" ca="1" si="52"/>
        <v>0</v>
      </c>
      <c r="X73" s="139" t="str">
        <f t="shared" ca="1" si="53"/>
        <v xml:space="preserve"> </v>
      </c>
      <c r="Y73" s="149"/>
    </row>
    <row r="74" spans="1:25" ht="13.8" thickBot="1" x14ac:dyDescent="0.3">
      <c r="A74" s="98" t="str">
        <f t="shared" si="54"/>
        <v>B3</v>
      </c>
      <c r="C74" s="41" t="s">
        <v>302</v>
      </c>
      <c r="D74" s="42">
        <v>3</v>
      </c>
      <c r="E74" s="43" t="s">
        <v>327</v>
      </c>
      <c r="F74" s="55">
        <f>+F75+F76</f>
        <v>0</v>
      </c>
      <c r="H74" s="84">
        <f ca="1">+H75+H76</f>
        <v>0</v>
      </c>
      <c r="I74" s="84">
        <f t="shared" ref="I74:K74" ca="1" si="55">+I75+I76</f>
        <v>2000</v>
      </c>
      <c r="J74" s="84">
        <f t="shared" ca="1" si="55"/>
        <v>2000</v>
      </c>
      <c r="K74" s="84">
        <f t="shared" ca="1" si="55"/>
        <v>-2000</v>
      </c>
      <c r="L74" s="85" t="str">
        <f t="shared" ref="L74:L80" ca="1" si="56">IF(ISERROR(+K74/F74)," ",(+K74/F74))</f>
        <v xml:space="preserve"> </v>
      </c>
      <c r="M74" s="75"/>
      <c r="N74" s="75"/>
      <c r="O74" s="55">
        <f>+O75+O76</f>
        <v>0</v>
      </c>
      <c r="P74" s="55">
        <f t="shared" ref="P74:U74" si="57">+P75+P76</f>
        <v>0</v>
      </c>
      <c r="Q74" s="55">
        <f t="shared" si="57"/>
        <v>0</v>
      </c>
      <c r="R74" s="55">
        <f t="shared" si="57"/>
        <v>0</v>
      </c>
      <c r="S74" s="55">
        <f t="shared" si="57"/>
        <v>0</v>
      </c>
      <c r="T74" s="55">
        <f t="shared" si="57"/>
        <v>0</v>
      </c>
      <c r="U74" s="55">
        <f t="shared" ca="1" si="57"/>
        <v>2000</v>
      </c>
      <c r="W74" s="84">
        <f ca="1">+W75+W76</f>
        <v>-2000</v>
      </c>
      <c r="X74" s="85" t="str">
        <f ca="1">IF(ISERROR(+W74/F74)," ",(+W74/F74))</f>
        <v xml:space="preserve"> </v>
      </c>
      <c r="Y74" s="84"/>
    </row>
    <row r="75" spans="1:25" ht="13.8" outlineLevel="1" x14ac:dyDescent="0.25">
      <c r="A75" s="98" t="str">
        <f t="shared" si="54"/>
        <v>B3.1</v>
      </c>
      <c r="C75" s="45" t="s">
        <v>302</v>
      </c>
      <c r="D75" s="45" t="s">
        <v>253</v>
      </c>
      <c r="E75" s="45" t="s">
        <v>328</v>
      </c>
      <c r="F75" s="100">
        <v>0</v>
      </c>
      <c r="H75" s="134">
        <f ca="1">SUMIF('LISTE DES TRANSACTIONS REP 03'!A:G,A75,'LISTE DES TRANSACTIONS REP 03'!G:G)</f>
        <v>0</v>
      </c>
      <c r="I75" s="134">
        <f ca="1">+' RAPPORT FINANCIER N° 02'!J75</f>
        <v>0</v>
      </c>
      <c r="J75" s="145">
        <f t="shared" ref="J75:J76" ca="1" si="58">+H75+I75</f>
        <v>0</v>
      </c>
      <c r="K75" s="134">
        <f t="shared" ref="K75:K76" ca="1" si="59">+F75-J75</f>
        <v>0</v>
      </c>
      <c r="L75" s="135" t="str">
        <f t="shared" ca="1" si="56"/>
        <v xml:space="preserve"> </v>
      </c>
      <c r="M75" s="133"/>
      <c r="N75" s="133"/>
      <c r="O75" s="67"/>
      <c r="P75" s="67"/>
      <c r="Q75" s="67"/>
      <c r="R75" s="67"/>
      <c r="S75" s="67"/>
      <c r="T75" s="67"/>
      <c r="U75" s="67">
        <f t="shared" ref="U75:U76" ca="1" si="60">+J75+O75+P75+Q75+R75+S75+T75</f>
        <v>0</v>
      </c>
      <c r="W75" s="149">
        <f t="shared" ref="W75:W76" ca="1" si="61">+F75-U75</f>
        <v>0</v>
      </c>
      <c r="X75" s="139" t="str">
        <f t="shared" ref="X75:X76" ca="1" si="62">IF(ISERROR(+W75/F75)," ",(+W75/F75))</f>
        <v xml:space="preserve"> </v>
      </c>
      <c r="Y75" s="149"/>
    </row>
    <row r="76" spans="1:25" ht="13.8" outlineLevel="1" x14ac:dyDescent="0.25">
      <c r="A76" s="98" t="str">
        <f t="shared" si="54"/>
        <v>B3.2</v>
      </c>
      <c r="C76" s="45" t="s">
        <v>302</v>
      </c>
      <c r="D76" s="45" t="s">
        <v>271</v>
      </c>
      <c r="E76" s="45" t="s">
        <v>330</v>
      </c>
      <c r="F76" s="100">
        <v>0</v>
      </c>
      <c r="H76" s="134">
        <f ca="1">SUMIF('LISTE DES TRANSACTIONS REP 03'!A:G,A76,'LISTE DES TRANSACTIONS REP 03'!G:G)</f>
        <v>0</v>
      </c>
      <c r="I76" s="134">
        <f ca="1">+' RAPPORT FINANCIER N° 02'!J76</f>
        <v>2000</v>
      </c>
      <c r="J76" s="145">
        <f t="shared" ca="1" si="58"/>
        <v>2000</v>
      </c>
      <c r="K76" s="134">
        <f t="shared" ca="1" si="59"/>
        <v>-2000</v>
      </c>
      <c r="L76" s="135" t="str">
        <f t="shared" ca="1" si="56"/>
        <v xml:space="preserve"> </v>
      </c>
      <c r="M76" s="133"/>
      <c r="N76" s="133"/>
      <c r="O76" s="67"/>
      <c r="P76" s="67"/>
      <c r="Q76" s="67"/>
      <c r="R76" s="67"/>
      <c r="S76" s="67"/>
      <c r="T76" s="67"/>
      <c r="U76" s="67">
        <f t="shared" ca="1" si="60"/>
        <v>2000</v>
      </c>
      <c r="W76" s="149">
        <f t="shared" ca="1" si="61"/>
        <v>-2000</v>
      </c>
      <c r="X76" s="139" t="str">
        <f t="shared" ca="1" si="62"/>
        <v xml:space="preserve"> </v>
      </c>
      <c r="Y76" s="149"/>
    </row>
    <row r="77" spans="1:25" ht="30" customHeight="1" thickBot="1" x14ac:dyDescent="0.3">
      <c r="A77" s="98" t="str">
        <f t="shared" si="54"/>
        <v>C. Coûts de structure</v>
      </c>
      <c r="C77" s="191" t="s">
        <v>331</v>
      </c>
      <c r="D77" s="191"/>
      <c r="E77" s="191"/>
      <c r="F77" s="54">
        <f>+F78</f>
        <v>24423.000000000004</v>
      </c>
      <c r="G77" s="50"/>
      <c r="H77" s="70">
        <f t="shared" ref="H77:U78" ca="1" si="63">+H78</f>
        <v>140</v>
      </c>
      <c r="I77" s="70">
        <f t="shared" ca="1" si="63"/>
        <v>2120.3225806451615</v>
      </c>
      <c r="J77" s="70">
        <f t="shared" ca="1" si="63"/>
        <v>2260.3225806451615</v>
      </c>
      <c r="K77" s="70">
        <f t="shared" ca="1" si="63"/>
        <v>22162.677419354841</v>
      </c>
      <c r="L77" s="83">
        <f t="shared" ca="1" si="56"/>
        <v>0.90745106741001669</v>
      </c>
      <c r="M77" s="74"/>
      <c r="N77" s="74"/>
      <c r="O77" s="54">
        <f t="shared" si="63"/>
        <v>0</v>
      </c>
      <c r="P77" s="54">
        <f t="shared" si="63"/>
        <v>0</v>
      </c>
      <c r="Q77" s="54">
        <f t="shared" si="63"/>
        <v>0</v>
      </c>
      <c r="R77" s="54">
        <f t="shared" si="63"/>
        <v>0</v>
      </c>
      <c r="S77" s="54">
        <f t="shared" si="63"/>
        <v>0</v>
      </c>
      <c r="T77" s="54">
        <f t="shared" si="63"/>
        <v>0</v>
      </c>
      <c r="U77" s="54">
        <f t="shared" ca="1" si="63"/>
        <v>2260.3225806451615</v>
      </c>
      <c r="V77" s="50"/>
      <c r="W77" s="70">
        <f t="shared" ref="W77:W78" ca="1" si="64">+W78</f>
        <v>22162.677419354841</v>
      </c>
      <c r="X77" s="83">
        <f ca="1">IF(ISERROR(+W77/F77)," ",(+W77/F77))</f>
        <v>0.90745106741001669</v>
      </c>
      <c r="Y77" s="70"/>
    </row>
    <row r="78" spans="1:25" s="10" customFormat="1" ht="13.8" thickBot="1" x14ac:dyDescent="0.3">
      <c r="A78" s="98" t="str">
        <f t="shared" si="54"/>
        <v>C1</v>
      </c>
      <c r="B78" s="93"/>
      <c r="C78" s="51" t="s">
        <v>333</v>
      </c>
      <c r="D78" s="52">
        <v>1</v>
      </c>
      <c r="E78" s="53" t="s">
        <v>334</v>
      </c>
      <c r="F78" s="55">
        <f>+F79</f>
        <v>24423.000000000004</v>
      </c>
      <c r="G78" s="97"/>
      <c r="H78" s="84">
        <f t="shared" ca="1" si="63"/>
        <v>140</v>
      </c>
      <c r="I78" s="84">
        <f t="shared" ca="1" si="63"/>
        <v>2120.3225806451615</v>
      </c>
      <c r="J78" s="84">
        <f t="shared" ca="1" si="63"/>
        <v>2260.3225806451615</v>
      </c>
      <c r="K78" s="84">
        <f t="shared" ca="1" si="63"/>
        <v>22162.677419354841</v>
      </c>
      <c r="L78" s="85">
        <f t="shared" ca="1" si="56"/>
        <v>0.90745106741001669</v>
      </c>
      <c r="M78" s="75"/>
      <c r="N78" s="75"/>
      <c r="O78" s="55">
        <f t="shared" si="63"/>
        <v>0</v>
      </c>
      <c r="P78" s="55">
        <f t="shared" si="63"/>
        <v>0</v>
      </c>
      <c r="Q78" s="55">
        <f t="shared" si="63"/>
        <v>0</v>
      </c>
      <c r="R78" s="55">
        <f t="shared" si="63"/>
        <v>0</v>
      </c>
      <c r="S78" s="55">
        <f t="shared" si="63"/>
        <v>0</v>
      </c>
      <c r="T78" s="55">
        <f t="shared" si="63"/>
        <v>0</v>
      </c>
      <c r="U78" s="55">
        <f t="shared" ca="1" si="63"/>
        <v>2260.3225806451615</v>
      </c>
      <c r="V78" s="97"/>
      <c r="W78" s="84">
        <f t="shared" ca="1" si="64"/>
        <v>22162.677419354841</v>
      </c>
      <c r="X78" s="85">
        <f ca="1">IF(ISERROR(+W78/F78)," ",(+W78/F78))</f>
        <v>0.90745106741001669</v>
      </c>
      <c r="Y78" s="84"/>
    </row>
    <row r="79" spans="1:25" ht="13.8" outlineLevel="1" x14ac:dyDescent="0.25">
      <c r="A79" s="98" t="str">
        <f t="shared" si="54"/>
        <v>C1.1</v>
      </c>
      <c r="C79" s="45" t="s">
        <v>333</v>
      </c>
      <c r="D79" s="45" t="s">
        <v>167</v>
      </c>
      <c r="E79" s="45" t="s">
        <v>335</v>
      </c>
      <c r="F79" s="100">
        <v>24423.000000000004</v>
      </c>
      <c r="H79" s="151">
        <f ca="1">+H6*' BUDGET'!I340</f>
        <v>140</v>
      </c>
      <c r="I79" s="134">
        <f ca="1">+' RAPPORT FINANCIER N° 02'!J79</f>
        <v>2120.3225806451615</v>
      </c>
      <c r="J79" s="151">
        <f t="shared" ref="J79" ca="1" si="65">+H79+I79</f>
        <v>2260.3225806451615</v>
      </c>
      <c r="K79" s="151">
        <f t="shared" ref="K79" ca="1" si="66">+F79-J79</f>
        <v>22162.677419354841</v>
      </c>
      <c r="L79" s="135">
        <f t="shared" ca="1" si="56"/>
        <v>0.90745106741001669</v>
      </c>
      <c r="M79" s="133"/>
      <c r="N79" s="133"/>
      <c r="O79" s="148"/>
      <c r="P79" s="148"/>
      <c r="Q79" s="148"/>
      <c r="R79" s="148"/>
      <c r="S79" s="148"/>
      <c r="T79" s="148"/>
      <c r="U79" s="148">
        <f t="shared" ref="U79" ca="1" si="67">+J79+O79+P79+Q79+R79+S79+T79</f>
        <v>2260.3225806451615</v>
      </c>
      <c r="W79" s="152">
        <f t="shared" ref="W79" ca="1" si="68">+F79-U79</f>
        <v>22162.677419354841</v>
      </c>
      <c r="X79" s="139">
        <f t="shared" ref="X79" ca="1" si="69">IF(ISERROR(+W79/F79)," ",(+W79/F79))</f>
        <v>0.90745106741001669</v>
      </c>
      <c r="Y79" s="152"/>
    </row>
    <row r="80" spans="1:25" ht="30" customHeight="1" thickBot="1" x14ac:dyDescent="0.3">
      <c r="A80" s="98"/>
      <c r="C80" s="389" t="s">
        <v>338</v>
      </c>
      <c r="D80" s="389"/>
      <c r="E80" s="389"/>
      <c r="F80" s="54">
        <f>+F6+F63+F77</f>
        <v>505323</v>
      </c>
      <c r="G80" s="50"/>
      <c r="H80" s="70">
        <f ca="1">+H6+H63+H77</f>
        <v>3140</v>
      </c>
      <c r="I80" s="70">
        <f ca="1">+I6+I63+I77</f>
        <v>38410.645161290318</v>
      </c>
      <c r="J80" s="70">
        <f ca="1">+J6+J63+J77</f>
        <v>41550.645161290318</v>
      </c>
      <c r="K80" s="70">
        <f ca="1">+K6+K63+K77</f>
        <v>463772.3548387097</v>
      </c>
      <c r="L80" s="83">
        <f t="shared" ca="1" si="56"/>
        <v>0.91777408674988015</v>
      </c>
      <c r="M80" s="74"/>
      <c r="N80" s="74"/>
      <c r="O80" s="54">
        <f>+O6+O63+O77</f>
        <v>500</v>
      </c>
      <c r="P80" s="54">
        <f>+P6+P63+P77</f>
        <v>500</v>
      </c>
      <c r="Q80" s="54">
        <f>+Q6+Q63+Q77</f>
        <v>500</v>
      </c>
      <c r="R80" s="54">
        <f t="shared" ref="R80:T80" si="70">+R6+R63+R77</f>
        <v>2500</v>
      </c>
      <c r="S80" s="54">
        <f t="shared" si="70"/>
        <v>2000</v>
      </c>
      <c r="T80" s="54">
        <f t="shared" si="70"/>
        <v>2000</v>
      </c>
      <c r="U80" s="54">
        <f ca="1">+U6+U63+U77</f>
        <v>49550.645161290318</v>
      </c>
      <c r="V80" s="50"/>
      <c r="W80" s="70">
        <f ca="1">+W6+W63+W77</f>
        <v>455772.3548387097</v>
      </c>
      <c r="X80" s="83">
        <f ca="1">IF(ISERROR(+W80/F80)," ",(+W80/F80))</f>
        <v>0.9019426284548886</v>
      </c>
      <c r="Y80" s="70"/>
    </row>
    <row r="81" spans="1:3" ht="12.75" customHeight="1" x14ac:dyDescent="0.25">
      <c r="A81" s="98" t="str">
        <f t="shared" si="54"/>
        <v/>
      </c>
    </row>
    <row r="82" spans="1:3" ht="13.2" x14ac:dyDescent="0.25">
      <c r="A82" s="98" t="str">
        <f t="shared" si="54"/>
        <v>NB : Le Bénéficiaire est seul responsable de l’exactitude des informations financières fournies dans ces tableaux.</v>
      </c>
      <c r="C82" s="7" t="s">
        <v>339</v>
      </c>
    </row>
    <row r="83" spans="1:3" ht="12.75" customHeight="1" x14ac:dyDescent="0.25">
      <c r="A83" s="98" t="str">
        <f t="shared" si="54"/>
        <v/>
      </c>
    </row>
    <row r="84" spans="1:3" ht="13.2" x14ac:dyDescent="0.25">
      <c r="A84" s="98" t="str">
        <f t="shared" si="54"/>
        <v>Flexibilité budgétaire : voir article 14 de la convention de subvention</v>
      </c>
      <c r="C84" s="40" t="s">
        <v>340</v>
      </c>
    </row>
    <row r="85" spans="1:3" ht="12.75" customHeight="1" x14ac:dyDescent="0.25">
      <c r="A85" s="98" t="str">
        <f t="shared" si="54"/>
        <v/>
      </c>
    </row>
    <row r="86" spans="1:3" ht="12.75" customHeight="1" x14ac:dyDescent="0.25">
      <c r="A86" s="98" t="str">
        <f t="shared" si="54"/>
        <v/>
      </c>
    </row>
    <row r="87" spans="1:3" ht="12.75" customHeight="1" x14ac:dyDescent="0.25">
      <c r="A87" s="98" t="str">
        <f t="shared" si="54"/>
        <v/>
      </c>
    </row>
    <row r="88" spans="1:3" ht="12.75" customHeight="1" x14ac:dyDescent="0.25">
      <c r="A88" s="98" t="str">
        <f t="shared" si="54"/>
        <v/>
      </c>
    </row>
    <row r="89" spans="1:3" ht="12.75" customHeight="1" x14ac:dyDescent="0.25">
      <c r="A89" s="98" t="str">
        <f t="shared" si="54"/>
        <v/>
      </c>
    </row>
    <row r="90" spans="1:3" ht="12.75" customHeight="1" x14ac:dyDescent="0.25">
      <c r="A90" s="98" t="str">
        <f t="shared" si="54"/>
        <v/>
      </c>
    </row>
    <row r="91" spans="1:3" ht="12.75" customHeight="1" x14ac:dyDescent="0.25">
      <c r="A91" s="98" t="str">
        <f t="shared" si="54"/>
        <v/>
      </c>
    </row>
    <row r="92" spans="1:3" ht="12.75" customHeight="1" x14ac:dyDescent="0.25">
      <c r="A92" s="98" t="str">
        <f t="shared" si="54"/>
        <v/>
      </c>
    </row>
    <row r="93" spans="1:3" ht="12.75" customHeight="1" x14ac:dyDescent="0.25">
      <c r="A93" s="98" t="str">
        <f t="shared" si="54"/>
        <v/>
      </c>
    </row>
    <row r="94" spans="1:3" ht="12.75" customHeight="1" x14ac:dyDescent="0.25">
      <c r="A94" s="98" t="str">
        <f t="shared" si="54"/>
        <v/>
      </c>
    </row>
    <row r="95" spans="1:3" ht="12.75" customHeight="1" x14ac:dyDescent="0.25">
      <c r="A95" s="98" t="str">
        <f t="shared" si="54"/>
        <v/>
      </c>
    </row>
    <row r="96" spans="1:3" ht="12.75" customHeight="1" x14ac:dyDescent="0.25">
      <c r="A96" s="98" t="str">
        <f t="shared" si="54"/>
        <v/>
      </c>
    </row>
    <row r="97" spans="1:1" ht="12.75" customHeight="1" x14ac:dyDescent="0.25">
      <c r="A97" s="98" t="str">
        <f t="shared" si="54"/>
        <v/>
      </c>
    </row>
    <row r="98" spans="1:1" ht="12.75" customHeight="1" x14ac:dyDescent="0.25">
      <c r="A98" s="98" t="str">
        <f t="shared" si="54"/>
        <v/>
      </c>
    </row>
    <row r="99" spans="1:1" ht="12.75" customHeight="1" x14ac:dyDescent="0.25">
      <c r="A99" s="98" t="str">
        <f t="shared" si="54"/>
        <v/>
      </c>
    </row>
    <row r="100" spans="1:1" ht="12.75" customHeight="1" x14ac:dyDescent="0.25">
      <c r="A100" s="98" t="str">
        <f t="shared" si="54"/>
        <v/>
      </c>
    </row>
    <row r="101" spans="1:1" ht="12.75" customHeight="1" x14ac:dyDescent="0.25">
      <c r="A101" s="98" t="str">
        <f t="shared" si="54"/>
        <v/>
      </c>
    </row>
    <row r="102" spans="1:1" ht="12.75" customHeight="1" x14ac:dyDescent="0.25">
      <c r="A102" s="98" t="str">
        <f t="shared" si="54"/>
        <v/>
      </c>
    </row>
    <row r="103" spans="1:1" ht="12.75" customHeight="1" x14ac:dyDescent="0.25">
      <c r="A103" s="98" t="str">
        <f t="shared" si="54"/>
        <v/>
      </c>
    </row>
    <row r="104" spans="1:1" ht="12.75" customHeight="1" x14ac:dyDescent="0.25">
      <c r="A104" s="98" t="str">
        <f t="shared" si="54"/>
        <v/>
      </c>
    </row>
    <row r="105" spans="1:1" ht="12.75" customHeight="1" x14ac:dyDescent="0.25">
      <c r="A105" s="98" t="str">
        <f t="shared" si="54"/>
        <v/>
      </c>
    </row>
    <row r="106" spans="1:1" ht="12.75" customHeight="1" x14ac:dyDescent="0.25">
      <c r="A106" s="98" t="str">
        <f t="shared" si="54"/>
        <v/>
      </c>
    </row>
    <row r="107" spans="1:1" ht="12.75" customHeight="1" x14ac:dyDescent="0.25">
      <c r="A107" s="98" t="str">
        <f t="shared" si="54"/>
        <v/>
      </c>
    </row>
    <row r="108" spans="1:1" ht="12.75" customHeight="1" x14ac:dyDescent="0.25">
      <c r="A108" s="98" t="str">
        <f t="shared" si="54"/>
        <v/>
      </c>
    </row>
    <row r="109" spans="1:1" ht="12.75" customHeight="1" x14ac:dyDescent="0.25">
      <c r="A109" s="98" t="str">
        <f t="shared" si="54"/>
        <v/>
      </c>
    </row>
    <row r="110" spans="1:1" ht="12.75" customHeight="1" x14ac:dyDescent="0.25">
      <c r="A110" s="98" t="str">
        <f t="shared" si="54"/>
        <v/>
      </c>
    </row>
    <row r="111" spans="1:1" ht="12.75" customHeight="1" x14ac:dyDescent="0.25">
      <c r="A111" s="98" t="str">
        <f t="shared" si="54"/>
        <v/>
      </c>
    </row>
    <row r="112" spans="1:1" ht="12.75" customHeight="1" x14ac:dyDescent="0.25">
      <c r="A112" s="98" t="str">
        <f t="shared" si="54"/>
        <v/>
      </c>
    </row>
    <row r="113" spans="1:1" ht="12.75" customHeight="1" x14ac:dyDescent="0.25">
      <c r="A113" s="98" t="str">
        <f t="shared" si="54"/>
        <v/>
      </c>
    </row>
    <row r="114" spans="1:1" ht="12.75" customHeight="1" x14ac:dyDescent="0.25">
      <c r="A114" s="98" t="str">
        <f t="shared" si="54"/>
        <v/>
      </c>
    </row>
    <row r="115" spans="1:1" ht="12.75" customHeight="1" x14ac:dyDescent="0.25">
      <c r="A115" s="98" t="str">
        <f t="shared" si="54"/>
        <v/>
      </c>
    </row>
    <row r="116" spans="1:1" ht="12.75" customHeight="1" x14ac:dyDescent="0.25">
      <c r="A116" s="98"/>
    </row>
    <row r="117" spans="1:1" ht="12.75" customHeight="1" x14ac:dyDescent="0.25">
      <c r="A117" s="98"/>
    </row>
    <row r="118" spans="1:1" ht="12.75" customHeight="1" x14ac:dyDescent="0.25">
      <c r="A118" s="98" t="str">
        <f t="shared" si="54"/>
        <v/>
      </c>
    </row>
    <row r="119" spans="1:1" ht="12.75" customHeight="1" x14ac:dyDescent="0.25">
      <c r="A119" s="98" t="str">
        <f t="shared" si="54"/>
        <v/>
      </c>
    </row>
    <row r="120" spans="1:1" ht="12.75" customHeight="1" x14ac:dyDescent="0.25">
      <c r="A120" s="98" t="str">
        <f t="shared" si="54"/>
        <v/>
      </c>
    </row>
    <row r="121" spans="1:1" ht="12.75" customHeight="1" x14ac:dyDescent="0.25">
      <c r="A121" s="98" t="str">
        <f t="shared" si="54"/>
        <v/>
      </c>
    </row>
    <row r="122" spans="1:1" ht="12.75" customHeight="1" x14ac:dyDescent="0.25">
      <c r="A122" s="98" t="str">
        <f t="shared" si="54"/>
        <v/>
      </c>
    </row>
    <row r="123" spans="1:1" ht="12.75" customHeight="1" x14ac:dyDescent="0.25">
      <c r="A123" s="98" t="str">
        <f t="shared" si="54"/>
        <v/>
      </c>
    </row>
    <row r="124" spans="1:1" ht="12.75" customHeight="1" x14ac:dyDescent="0.25">
      <c r="A124" s="98" t="str">
        <f t="shared" si="54"/>
        <v/>
      </c>
    </row>
    <row r="125" spans="1:1" ht="12.75" customHeight="1" x14ac:dyDescent="0.25">
      <c r="A125" s="98" t="str">
        <f t="shared" si="54"/>
        <v/>
      </c>
    </row>
    <row r="126" spans="1:1" ht="12.75" customHeight="1" x14ac:dyDescent="0.25">
      <c r="A126" s="98" t="str">
        <f t="shared" si="54"/>
        <v/>
      </c>
    </row>
    <row r="127" spans="1:1" ht="12.75" customHeight="1" x14ac:dyDescent="0.25">
      <c r="A127" s="98" t="str">
        <f t="shared" si="54"/>
        <v/>
      </c>
    </row>
    <row r="128" spans="1:1" ht="12.75" customHeight="1" x14ac:dyDescent="0.25">
      <c r="A128" s="98" t="str">
        <f t="shared" si="54"/>
        <v/>
      </c>
    </row>
    <row r="129" spans="1:1" ht="12.75" customHeight="1" x14ac:dyDescent="0.25">
      <c r="A129" s="98" t="str">
        <f t="shared" si="54"/>
        <v/>
      </c>
    </row>
    <row r="130" spans="1:1" ht="12.75" customHeight="1" x14ac:dyDescent="0.25">
      <c r="A130" s="98" t="str">
        <f t="shared" si="54"/>
        <v/>
      </c>
    </row>
    <row r="131" spans="1:1" ht="12.75" customHeight="1" x14ac:dyDescent="0.25">
      <c r="A131" s="98" t="str">
        <f t="shared" si="54"/>
        <v/>
      </c>
    </row>
    <row r="132" spans="1:1" ht="12.75" customHeight="1" x14ac:dyDescent="0.25">
      <c r="A132" s="98" t="str">
        <f t="shared" si="54"/>
        <v/>
      </c>
    </row>
    <row r="133" spans="1:1" ht="12.75" customHeight="1" x14ac:dyDescent="0.25">
      <c r="A133" s="98" t="str">
        <f t="shared" si="54"/>
        <v/>
      </c>
    </row>
    <row r="134" spans="1:1" ht="12.75" customHeight="1" x14ac:dyDescent="0.25">
      <c r="A134" s="98" t="str">
        <f t="shared" si="54"/>
        <v/>
      </c>
    </row>
    <row r="135" spans="1:1" ht="12.75" customHeight="1" x14ac:dyDescent="0.25">
      <c r="A135" s="98" t="str">
        <f t="shared" si="54"/>
        <v/>
      </c>
    </row>
    <row r="136" spans="1:1" ht="12.75" customHeight="1" x14ac:dyDescent="0.25">
      <c r="A136" s="98" t="str">
        <f t="shared" si="54"/>
        <v/>
      </c>
    </row>
    <row r="137" spans="1:1" ht="12.75" customHeight="1" x14ac:dyDescent="0.25">
      <c r="A137" s="98" t="str">
        <f t="shared" ref="A137:A200" si="71">+CONCATENATE(C137,D137)</f>
        <v/>
      </c>
    </row>
    <row r="138" spans="1:1" ht="12.75" customHeight="1" x14ac:dyDescent="0.25">
      <c r="A138" s="98" t="str">
        <f t="shared" si="71"/>
        <v/>
      </c>
    </row>
    <row r="139" spans="1:1" ht="12.75" customHeight="1" x14ac:dyDescent="0.25">
      <c r="A139" s="98" t="str">
        <f t="shared" si="71"/>
        <v/>
      </c>
    </row>
    <row r="140" spans="1:1" ht="12.75" customHeight="1" x14ac:dyDescent="0.25">
      <c r="A140" s="98" t="str">
        <f t="shared" si="71"/>
        <v/>
      </c>
    </row>
    <row r="141" spans="1:1" ht="12.75" customHeight="1" x14ac:dyDescent="0.25">
      <c r="A141" s="98" t="str">
        <f t="shared" si="71"/>
        <v/>
      </c>
    </row>
    <row r="142" spans="1:1" ht="12.75" customHeight="1" x14ac:dyDescent="0.25">
      <c r="A142" s="98" t="str">
        <f t="shared" si="71"/>
        <v/>
      </c>
    </row>
    <row r="143" spans="1:1" ht="12.75" customHeight="1" x14ac:dyDescent="0.25">
      <c r="A143" s="98" t="str">
        <f t="shared" si="71"/>
        <v/>
      </c>
    </row>
    <row r="144" spans="1:1" ht="12.75" customHeight="1" x14ac:dyDescent="0.25">
      <c r="A144" s="98" t="str">
        <f t="shared" si="71"/>
        <v/>
      </c>
    </row>
    <row r="145" spans="1:1" ht="12.75" customHeight="1" x14ac:dyDescent="0.25">
      <c r="A145" s="98" t="str">
        <f t="shared" si="71"/>
        <v/>
      </c>
    </row>
    <row r="146" spans="1:1" ht="12.75" customHeight="1" x14ac:dyDescent="0.25">
      <c r="A146" s="98" t="str">
        <f t="shared" si="71"/>
        <v/>
      </c>
    </row>
    <row r="147" spans="1:1" ht="12.75" customHeight="1" x14ac:dyDescent="0.25">
      <c r="A147" s="98" t="str">
        <f t="shared" si="71"/>
        <v/>
      </c>
    </row>
    <row r="148" spans="1:1" ht="12.75" customHeight="1" x14ac:dyDescent="0.25">
      <c r="A148" s="98" t="str">
        <f t="shared" si="71"/>
        <v/>
      </c>
    </row>
    <row r="149" spans="1:1" ht="12.75" customHeight="1" x14ac:dyDescent="0.25">
      <c r="A149" s="98" t="str">
        <f t="shared" si="71"/>
        <v/>
      </c>
    </row>
    <row r="150" spans="1:1" ht="12.75" customHeight="1" x14ac:dyDescent="0.25">
      <c r="A150" s="98" t="str">
        <f t="shared" si="71"/>
        <v/>
      </c>
    </row>
    <row r="151" spans="1:1" ht="12.75" customHeight="1" x14ac:dyDescent="0.25">
      <c r="A151" s="98" t="str">
        <f t="shared" si="71"/>
        <v/>
      </c>
    </row>
    <row r="152" spans="1:1" ht="12.75" customHeight="1" x14ac:dyDescent="0.25">
      <c r="A152" s="98" t="str">
        <f t="shared" si="71"/>
        <v/>
      </c>
    </row>
    <row r="153" spans="1:1" ht="12.75" customHeight="1" x14ac:dyDescent="0.25">
      <c r="A153" s="98"/>
    </row>
    <row r="154" spans="1:1" ht="12.75" customHeight="1" x14ac:dyDescent="0.25">
      <c r="A154" s="98" t="str">
        <f t="shared" si="71"/>
        <v/>
      </c>
    </row>
    <row r="155" spans="1:1" ht="12.75" customHeight="1" x14ac:dyDescent="0.25">
      <c r="A155" s="98" t="str">
        <f t="shared" si="71"/>
        <v/>
      </c>
    </row>
    <row r="156" spans="1:1" ht="12.75" customHeight="1" x14ac:dyDescent="0.25">
      <c r="A156" s="98" t="str">
        <f t="shared" si="71"/>
        <v/>
      </c>
    </row>
    <row r="157" spans="1:1" ht="12.75" customHeight="1" x14ac:dyDescent="0.25">
      <c r="A157" s="98" t="str">
        <f t="shared" si="71"/>
        <v/>
      </c>
    </row>
    <row r="158" spans="1:1" ht="12.75" customHeight="1" x14ac:dyDescent="0.25">
      <c r="A158" s="98" t="str">
        <f t="shared" si="71"/>
        <v/>
      </c>
    </row>
    <row r="159" spans="1:1" ht="12.75" customHeight="1" x14ac:dyDescent="0.25">
      <c r="A159" s="98" t="str">
        <f t="shared" si="71"/>
        <v/>
      </c>
    </row>
    <row r="160" spans="1:1" ht="12.75" customHeight="1" x14ac:dyDescent="0.25">
      <c r="A160" s="98" t="str">
        <f t="shared" si="71"/>
        <v/>
      </c>
    </row>
    <row r="161" spans="1:1" ht="12.75" customHeight="1" x14ac:dyDescent="0.25">
      <c r="A161" s="98" t="str">
        <f t="shared" si="71"/>
        <v/>
      </c>
    </row>
    <row r="162" spans="1:1" ht="12.75" customHeight="1" x14ac:dyDescent="0.25">
      <c r="A162" s="98" t="str">
        <f t="shared" si="71"/>
        <v/>
      </c>
    </row>
    <row r="163" spans="1:1" ht="12.75" customHeight="1" x14ac:dyDescent="0.25">
      <c r="A163" s="98" t="str">
        <f t="shared" si="71"/>
        <v/>
      </c>
    </row>
    <row r="164" spans="1:1" ht="12.75" customHeight="1" x14ac:dyDescent="0.25">
      <c r="A164" s="98" t="str">
        <f t="shared" si="71"/>
        <v/>
      </c>
    </row>
    <row r="165" spans="1:1" ht="12.75" customHeight="1" x14ac:dyDescent="0.25">
      <c r="A165" s="98" t="str">
        <f t="shared" si="71"/>
        <v/>
      </c>
    </row>
    <row r="166" spans="1:1" ht="12.75" customHeight="1" x14ac:dyDescent="0.25">
      <c r="A166" s="98" t="str">
        <f t="shared" si="71"/>
        <v/>
      </c>
    </row>
    <row r="167" spans="1:1" ht="12.75" customHeight="1" x14ac:dyDescent="0.25">
      <c r="A167" s="98" t="str">
        <f t="shared" si="71"/>
        <v/>
      </c>
    </row>
    <row r="168" spans="1:1" ht="12.75" customHeight="1" x14ac:dyDescent="0.25">
      <c r="A168" s="98" t="str">
        <f t="shared" si="71"/>
        <v/>
      </c>
    </row>
    <row r="169" spans="1:1" ht="12.75" customHeight="1" x14ac:dyDescent="0.25">
      <c r="A169" s="98" t="str">
        <f t="shared" si="71"/>
        <v/>
      </c>
    </row>
    <row r="170" spans="1:1" ht="12.75" customHeight="1" x14ac:dyDescent="0.25">
      <c r="A170" s="98" t="str">
        <f t="shared" si="71"/>
        <v/>
      </c>
    </row>
    <row r="171" spans="1:1" ht="12.75" customHeight="1" x14ac:dyDescent="0.25">
      <c r="A171" s="98" t="str">
        <f t="shared" si="71"/>
        <v/>
      </c>
    </row>
    <row r="172" spans="1:1" ht="12.75" customHeight="1" x14ac:dyDescent="0.25">
      <c r="A172" s="98" t="str">
        <f t="shared" si="71"/>
        <v/>
      </c>
    </row>
    <row r="173" spans="1:1" ht="12.75" customHeight="1" x14ac:dyDescent="0.25">
      <c r="A173" s="98" t="str">
        <f t="shared" si="71"/>
        <v/>
      </c>
    </row>
    <row r="174" spans="1:1" ht="12.75" customHeight="1" x14ac:dyDescent="0.25">
      <c r="A174" s="98" t="str">
        <f t="shared" si="71"/>
        <v/>
      </c>
    </row>
    <row r="175" spans="1:1" ht="12.75" customHeight="1" x14ac:dyDescent="0.25">
      <c r="A175" s="98" t="str">
        <f t="shared" si="71"/>
        <v/>
      </c>
    </row>
    <row r="176" spans="1:1" ht="12.75" customHeight="1" x14ac:dyDescent="0.25">
      <c r="A176" s="98" t="str">
        <f t="shared" si="71"/>
        <v/>
      </c>
    </row>
    <row r="177" spans="1:1" ht="12.75" customHeight="1" x14ac:dyDescent="0.25">
      <c r="A177" s="98" t="str">
        <f t="shared" si="71"/>
        <v/>
      </c>
    </row>
    <row r="178" spans="1:1" ht="12.75" customHeight="1" x14ac:dyDescent="0.25">
      <c r="A178" s="98" t="str">
        <f t="shared" si="71"/>
        <v/>
      </c>
    </row>
    <row r="179" spans="1:1" ht="12.75" customHeight="1" x14ac:dyDescent="0.25">
      <c r="A179" s="98" t="str">
        <f t="shared" si="71"/>
        <v/>
      </c>
    </row>
    <row r="180" spans="1:1" ht="12.75" customHeight="1" x14ac:dyDescent="0.25">
      <c r="A180" s="98" t="str">
        <f t="shared" si="71"/>
        <v/>
      </c>
    </row>
    <row r="181" spans="1:1" ht="12.75" customHeight="1" x14ac:dyDescent="0.25">
      <c r="A181" s="98" t="str">
        <f t="shared" si="71"/>
        <v/>
      </c>
    </row>
    <row r="182" spans="1:1" ht="12.75" customHeight="1" x14ac:dyDescent="0.25">
      <c r="A182" s="98" t="str">
        <f t="shared" si="71"/>
        <v/>
      </c>
    </row>
    <row r="183" spans="1:1" ht="12.75" customHeight="1" x14ac:dyDescent="0.25">
      <c r="A183" s="98" t="str">
        <f t="shared" si="71"/>
        <v/>
      </c>
    </row>
    <row r="184" spans="1:1" ht="12.75" customHeight="1" x14ac:dyDescent="0.25">
      <c r="A184" s="98" t="str">
        <f t="shared" si="71"/>
        <v/>
      </c>
    </row>
    <row r="185" spans="1:1" ht="12.75" customHeight="1" x14ac:dyDescent="0.25">
      <c r="A185" s="98" t="str">
        <f t="shared" si="71"/>
        <v/>
      </c>
    </row>
    <row r="186" spans="1:1" ht="12.75" customHeight="1" x14ac:dyDescent="0.25">
      <c r="A186" s="98" t="str">
        <f t="shared" si="71"/>
        <v/>
      </c>
    </row>
    <row r="187" spans="1:1" ht="12.75" customHeight="1" x14ac:dyDescent="0.25">
      <c r="A187" s="98" t="str">
        <f t="shared" si="71"/>
        <v/>
      </c>
    </row>
    <row r="188" spans="1:1" ht="12.75" customHeight="1" x14ac:dyDescent="0.25">
      <c r="A188" s="98" t="str">
        <f t="shared" si="71"/>
        <v/>
      </c>
    </row>
    <row r="189" spans="1:1" ht="12.75" customHeight="1" x14ac:dyDescent="0.25">
      <c r="A189" s="98"/>
    </row>
    <row r="190" spans="1:1" ht="12.75" customHeight="1" x14ac:dyDescent="0.25">
      <c r="A190" s="98" t="str">
        <f t="shared" si="71"/>
        <v/>
      </c>
    </row>
    <row r="191" spans="1:1" ht="12.75" customHeight="1" x14ac:dyDescent="0.25">
      <c r="A191" s="98" t="str">
        <f t="shared" si="71"/>
        <v/>
      </c>
    </row>
    <row r="192" spans="1:1" ht="12.75" customHeight="1" x14ac:dyDescent="0.25">
      <c r="A192" s="98" t="str">
        <f t="shared" si="71"/>
        <v/>
      </c>
    </row>
    <row r="193" spans="1:1" ht="12.75" customHeight="1" x14ac:dyDescent="0.25">
      <c r="A193" s="98" t="str">
        <f t="shared" si="71"/>
        <v/>
      </c>
    </row>
    <row r="194" spans="1:1" ht="12.75" customHeight="1" x14ac:dyDescent="0.25">
      <c r="A194" s="98" t="str">
        <f t="shared" si="71"/>
        <v/>
      </c>
    </row>
    <row r="195" spans="1:1" ht="12.75" customHeight="1" x14ac:dyDescent="0.25">
      <c r="A195" s="98" t="str">
        <f t="shared" si="71"/>
        <v/>
      </c>
    </row>
    <row r="196" spans="1:1" ht="12.75" customHeight="1" x14ac:dyDescent="0.25">
      <c r="A196" s="98" t="str">
        <f t="shared" si="71"/>
        <v/>
      </c>
    </row>
    <row r="197" spans="1:1" ht="12.75" customHeight="1" x14ac:dyDescent="0.25">
      <c r="A197" s="98" t="str">
        <f t="shared" si="71"/>
        <v/>
      </c>
    </row>
    <row r="198" spans="1:1" ht="12.75" customHeight="1" x14ac:dyDescent="0.25">
      <c r="A198" s="98" t="str">
        <f t="shared" si="71"/>
        <v/>
      </c>
    </row>
    <row r="199" spans="1:1" ht="12.75" customHeight="1" x14ac:dyDescent="0.25">
      <c r="A199" s="98" t="str">
        <f t="shared" si="71"/>
        <v/>
      </c>
    </row>
    <row r="200" spans="1:1" ht="12.75" customHeight="1" x14ac:dyDescent="0.25">
      <c r="A200" s="98" t="str">
        <f t="shared" si="71"/>
        <v/>
      </c>
    </row>
    <row r="201" spans="1:1" ht="12.75" customHeight="1" x14ac:dyDescent="0.25">
      <c r="A201" s="98" t="str">
        <f t="shared" ref="A201:A264" si="72">+CONCATENATE(C201,D201)</f>
        <v/>
      </c>
    </row>
    <row r="202" spans="1:1" ht="12.75" customHeight="1" x14ac:dyDescent="0.25">
      <c r="A202" s="98" t="str">
        <f t="shared" si="72"/>
        <v/>
      </c>
    </row>
    <row r="203" spans="1:1" ht="12.75" customHeight="1" x14ac:dyDescent="0.25">
      <c r="A203" s="98" t="str">
        <f t="shared" si="72"/>
        <v/>
      </c>
    </row>
    <row r="204" spans="1:1" ht="12.75" customHeight="1" x14ac:dyDescent="0.25">
      <c r="A204" s="98" t="str">
        <f t="shared" si="72"/>
        <v/>
      </c>
    </row>
    <row r="205" spans="1:1" ht="12.75" customHeight="1" x14ac:dyDescent="0.25">
      <c r="A205" s="98" t="str">
        <f t="shared" si="72"/>
        <v/>
      </c>
    </row>
    <row r="206" spans="1:1" ht="12.75" customHeight="1" x14ac:dyDescent="0.25">
      <c r="A206" s="98" t="str">
        <f t="shared" si="72"/>
        <v/>
      </c>
    </row>
    <row r="207" spans="1:1" ht="12.75" customHeight="1" x14ac:dyDescent="0.25">
      <c r="A207" s="98" t="str">
        <f t="shared" si="72"/>
        <v/>
      </c>
    </row>
    <row r="208" spans="1:1" ht="12.75" customHeight="1" x14ac:dyDescent="0.25">
      <c r="A208" s="98" t="str">
        <f t="shared" si="72"/>
        <v/>
      </c>
    </row>
    <row r="209" spans="1:1" ht="12.75" customHeight="1" x14ac:dyDescent="0.25">
      <c r="A209" s="98" t="str">
        <f t="shared" si="72"/>
        <v/>
      </c>
    </row>
    <row r="210" spans="1:1" ht="12.75" customHeight="1" x14ac:dyDescent="0.25">
      <c r="A210" s="98" t="str">
        <f t="shared" si="72"/>
        <v/>
      </c>
    </row>
    <row r="211" spans="1:1" ht="12.75" customHeight="1" x14ac:dyDescent="0.25">
      <c r="A211" s="98" t="str">
        <f t="shared" si="72"/>
        <v/>
      </c>
    </row>
    <row r="212" spans="1:1" ht="12.75" customHeight="1" x14ac:dyDescent="0.25">
      <c r="A212" s="98" t="str">
        <f t="shared" si="72"/>
        <v/>
      </c>
    </row>
    <row r="213" spans="1:1" ht="12.75" customHeight="1" x14ac:dyDescent="0.25">
      <c r="A213" s="98" t="str">
        <f t="shared" si="72"/>
        <v/>
      </c>
    </row>
    <row r="214" spans="1:1" ht="12.75" customHeight="1" x14ac:dyDescent="0.25">
      <c r="A214" s="98" t="str">
        <f t="shared" si="72"/>
        <v/>
      </c>
    </row>
    <row r="215" spans="1:1" ht="12.75" customHeight="1" x14ac:dyDescent="0.25">
      <c r="A215" s="98" t="str">
        <f t="shared" si="72"/>
        <v/>
      </c>
    </row>
    <row r="216" spans="1:1" ht="12.75" customHeight="1" x14ac:dyDescent="0.25">
      <c r="A216" s="98" t="str">
        <f t="shared" si="72"/>
        <v/>
      </c>
    </row>
    <row r="217" spans="1:1" ht="12.75" customHeight="1" x14ac:dyDescent="0.25">
      <c r="A217" s="98" t="str">
        <f t="shared" si="72"/>
        <v/>
      </c>
    </row>
    <row r="218" spans="1:1" ht="12.75" customHeight="1" x14ac:dyDescent="0.25">
      <c r="A218" s="98" t="str">
        <f t="shared" si="72"/>
        <v/>
      </c>
    </row>
    <row r="219" spans="1:1" ht="12.75" customHeight="1" x14ac:dyDescent="0.25">
      <c r="A219" s="98" t="str">
        <f t="shared" si="72"/>
        <v/>
      </c>
    </row>
    <row r="220" spans="1:1" ht="12.75" customHeight="1" x14ac:dyDescent="0.25">
      <c r="A220" s="98" t="str">
        <f t="shared" si="72"/>
        <v/>
      </c>
    </row>
    <row r="221" spans="1:1" ht="12.75" customHeight="1" x14ac:dyDescent="0.25">
      <c r="A221" s="98" t="str">
        <f t="shared" si="72"/>
        <v/>
      </c>
    </row>
    <row r="222" spans="1:1" ht="12.75" customHeight="1" x14ac:dyDescent="0.25">
      <c r="A222" s="98" t="str">
        <f t="shared" si="72"/>
        <v/>
      </c>
    </row>
    <row r="223" spans="1:1" ht="12.75" customHeight="1" x14ac:dyDescent="0.25">
      <c r="A223" s="98" t="str">
        <f t="shared" si="72"/>
        <v/>
      </c>
    </row>
    <row r="224" spans="1:1" ht="12.75" customHeight="1" x14ac:dyDescent="0.25">
      <c r="A224" s="98" t="str">
        <f t="shared" si="72"/>
        <v/>
      </c>
    </row>
    <row r="225" spans="1:1" ht="12.75" customHeight="1" x14ac:dyDescent="0.25">
      <c r="A225" s="98"/>
    </row>
    <row r="226" spans="1:1" ht="12.75" customHeight="1" x14ac:dyDescent="0.25">
      <c r="A226" s="98"/>
    </row>
    <row r="227" spans="1:1" ht="12.75" customHeight="1" x14ac:dyDescent="0.25">
      <c r="A227" s="98" t="str">
        <f t="shared" si="72"/>
        <v/>
      </c>
    </row>
    <row r="228" spans="1:1" ht="12.75" customHeight="1" x14ac:dyDescent="0.25">
      <c r="A228" s="98" t="str">
        <f t="shared" si="72"/>
        <v/>
      </c>
    </row>
    <row r="229" spans="1:1" ht="12.75" customHeight="1" x14ac:dyDescent="0.25">
      <c r="A229" s="98" t="str">
        <f t="shared" si="72"/>
        <v/>
      </c>
    </row>
    <row r="230" spans="1:1" ht="12.75" customHeight="1" x14ac:dyDescent="0.25">
      <c r="A230" s="98" t="str">
        <f t="shared" si="72"/>
        <v/>
      </c>
    </row>
    <row r="231" spans="1:1" ht="12.75" customHeight="1" x14ac:dyDescent="0.25">
      <c r="A231" s="98" t="str">
        <f t="shared" si="72"/>
        <v/>
      </c>
    </row>
    <row r="232" spans="1:1" ht="12.75" customHeight="1" x14ac:dyDescent="0.25">
      <c r="A232" s="98" t="str">
        <f t="shared" si="72"/>
        <v/>
      </c>
    </row>
    <row r="233" spans="1:1" ht="12.75" customHeight="1" x14ac:dyDescent="0.25">
      <c r="A233" s="98" t="str">
        <f t="shared" si="72"/>
        <v/>
      </c>
    </row>
    <row r="234" spans="1:1" ht="12.75" customHeight="1" x14ac:dyDescent="0.25">
      <c r="A234" s="98" t="str">
        <f t="shared" si="72"/>
        <v/>
      </c>
    </row>
    <row r="235" spans="1:1" ht="12.75" customHeight="1" x14ac:dyDescent="0.25">
      <c r="A235" s="98" t="str">
        <f t="shared" si="72"/>
        <v/>
      </c>
    </row>
    <row r="236" spans="1:1" ht="12.75" customHeight="1" x14ac:dyDescent="0.25">
      <c r="A236" s="98" t="str">
        <f t="shared" si="72"/>
        <v/>
      </c>
    </row>
    <row r="237" spans="1:1" ht="12.75" customHeight="1" x14ac:dyDescent="0.25">
      <c r="A237" s="98" t="str">
        <f t="shared" si="72"/>
        <v/>
      </c>
    </row>
    <row r="238" spans="1:1" ht="12.75" customHeight="1" x14ac:dyDescent="0.25">
      <c r="A238" s="98" t="str">
        <f t="shared" si="72"/>
        <v/>
      </c>
    </row>
    <row r="239" spans="1:1" ht="12.75" customHeight="1" x14ac:dyDescent="0.25">
      <c r="A239" s="98" t="str">
        <f t="shared" si="72"/>
        <v/>
      </c>
    </row>
    <row r="240" spans="1:1" ht="12.75" customHeight="1" x14ac:dyDescent="0.25">
      <c r="A240" s="98" t="str">
        <f t="shared" si="72"/>
        <v/>
      </c>
    </row>
    <row r="241" spans="1:1" ht="12.75" customHeight="1" x14ac:dyDescent="0.25">
      <c r="A241" s="98" t="str">
        <f t="shared" si="72"/>
        <v/>
      </c>
    </row>
    <row r="242" spans="1:1" ht="12.75" customHeight="1" x14ac:dyDescent="0.25">
      <c r="A242" s="98"/>
    </row>
    <row r="243" spans="1:1" ht="12.75" customHeight="1" x14ac:dyDescent="0.25">
      <c r="A243" s="98" t="str">
        <f t="shared" si="72"/>
        <v/>
      </c>
    </row>
    <row r="244" spans="1:1" ht="12.75" customHeight="1" x14ac:dyDescent="0.25">
      <c r="A244" s="98" t="str">
        <f t="shared" si="72"/>
        <v/>
      </c>
    </row>
    <row r="245" spans="1:1" ht="12.75" customHeight="1" x14ac:dyDescent="0.25">
      <c r="A245" s="98" t="str">
        <f t="shared" si="72"/>
        <v/>
      </c>
    </row>
    <row r="246" spans="1:1" ht="12.75" customHeight="1" x14ac:dyDescent="0.25">
      <c r="A246" s="98" t="str">
        <f t="shared" si="72"/>
        <v/>
      </c>
    </row>
    <row r="247" spans="1:1" ht="12.75" customHeight="1" x14ac:dyDescent="0.25">
      <c r="A247" s="98" t="str">
        <f t="shared" si="72"/>
        <v/>
      </c>
    </row>
    <row r="248" spans="1:1" ht="12.75" customHeight="1" x14ac:dyDescent="0.25">
      <c r="A248" s="98" t="str">
        <f t="shared" si="72"/>
        <v/>
      </c>
    </row>
    <row r="249" spans="1:1" ht="12.75" customHeight="1" x14ac:dyDescent="0.25">
      <c r="A249" s="98" t="str">
        <f t="shared" si="72"/>
        <v/>
      </c>
    </row>
    <row r="250" spans="1:1" ht="12.75" customHeight="1" x14ac:dyDescent="0.25">
      <c r="A250" s="98" t="str">
        <f t="shared" si="72"/>
        <v/>
      </c>
    </row>
    <row r="251" spans="1:1" ht="12.75" customHeight="1" x14ac:dyDescent="0.25">
      <c r="A251" s="98" t="str">
        <f t="shared" si="72"/>
        <v/>
      </c>
    </row>
    <row r="252" spans="1:1" ht="12.75" customHeight="1" x14ac:dyDescent="0.25">
      <c r="A252" s="98" t="str">
        <f t="shared" si="72"/>
        <v/>
      </c>
    </row>
    <row r="253" spans="1:1" ht="12.75" customHeight="1" x14ac:dyDescent="0.25">
      <c r="A253" s="98" t="str">
        <f t="shared" si="72"/>
        <v/>
      </c>
    </row>
    <row r="254" spans="1:1" ht="12.75" customHeight="1" x14ac:dyDescent="0.25">
      <c r="A254" s="98" t="str">
        <f t="shared" si="72"/>
        <v/>
      </c>
    </row>
    <row r="255" spans="1:1" ht="12.75" customHeight="1" x14ac:dyDescent="0.25">
      <c r="A255" s="98" t="str">
        <f t="shared" si="72"/>
        <v/>
      </c>
    </row>
    <row r="256" spans="1:1" ht="12.75" customHeight="1" x14ac:dyDescent="0.25">
      <c r="A256" s="98" t="str">
        <f t="shared" si="72"/>
        <v/>
      </c>
    </row>
    <row r="257" spans="1:1" ht="12.75" customHeight="1" x14ac:dyDescent="0.25">
      <c r="A257" s="98" t="str">
        <f t="shared" si="72"/>
        <v/>
      </c>
    </row>
    <row r="258" spans="1:1" ht="12.75" customHeight="1" x14ac:dyDescent="0.25">
      <c r="A258" s="98" t="str">
        <f t="shared" si="72"/>
        <v/>
      </c>
    </row>
    <row r="259" spans="1:1" ht="12.75" customHeight="1" x14ac:dyDescent="0.25">
      <c r="A259" s="98" t="str">
        <f t="shared" si="72"/>
        <v/>
      </c>
    </row>
    <row r="260" spans="1:1" ht="12.75" customHeight="1" x14ac:dyDescent="0.25">
      <c r="A260" s="98" t="str">
        <f t="shared" si="72"/>
        <v/>
      </c>
    </row>
    <row r="261" spans="1:1" ht="12.75" customHeight="1" x14ac:dyDescent="0.25">
      <c r="A261" s="98" t="str">
        <f t="shared" si="72"/>
        <v/>
      </c>
    </row>
    <row r="262" spans="1:1" ht="12.75" customHeight="1" x14ac:dyDescent="0.25">
      <c r="A262" s="98" t="str">
        <f t="shared" si="72"/>
        <v/>
      </c>
    </row>
    <row r="263" spans="1:1" ht="12.75" customHeight="1" x14ac:dyDescent="0.25">
      <c r="A263" s="98" t="str">
        <f t="shared" si="72"/>
        <v/>
      </c>
    </row>
    <row r="264" spans="1:1" ht="12.75" customHeight="1" x14ac:dyDescent="0.25">
      <c r="A264" s="98" t="str">
        <f t="shared" si="72"/>
        <v/>
      </c>
    </row>
    <row r="265" spans="1:1" ht="12.75" customHeight="1" x14ac:dyDescent="0.25">
      <c r="A265" s="98" t="str">
        <f t="shared" ref="A265:A328" si="73">+CONCATENATE(C265,D265)</f>
        <v/>
      </c>
    </row>
    <row r="266" spans="1:1" ht="12.75" customHeight="1" x14ac:dyDescent="0.25">
      <c r="A266" s="98" t="str">
        <f t="shared" si="73"/>
        <v/>
      </c>
    </row>
    <row r="267" spans="1:1" ht="12.75" customHeight="1" x14ac:dyDescent="0.25">
      <c r="A267" s="98" t="str">
        <f t="shared" si="73"/>
        <v/>
      </c>
    </row>
    <row r="268" spans="1:1" ht="12.75" customHeight="1" x14ac:dyDescent="0.25">
      <c r="A268" s="98" t="str">
        <f t="shared" si="73"/>
        <v/>
      </c>
    </row>
    <row r="269" spans="1:1" ht="12.75" customHeight="1" x14ac:dyDescent="0.25">
      <c r="A269" s="98" t="str">
        <f t="shared" si="73"/>
        <v/>
      </c>
    </row>
    <row r="270" spans="1:1" ht="12.75" customHeight="1" x14ac:dyDescent="0.25">
      <c r="A270" s="98" t="str">
        <f t="shared" si="73"/>
        <v/>
      </c>
    </row>
    <row r="271" spans="1:1" ht="12.75" customHeight="1" x14ac:dyDescent="0.25">
      <c r="A271" s="98" t="str">
        <f t="shared" si="73"/>
        <v/>
      </c>
    </row>
    <row r="272" spans="1:1" ht="12.75" customHeight="1" x14ac:dyDescent="0.25">
      <c r="A272" s="98" t="str">
        <f t="shared" si="73"/>
        <v/>
      </c>
    </row>
    <row r="273" spans="1:1" ht="12.75" customHeight="1" x14ac:dyDescent="0.25">
      <c r="A273" s="98" t="str">
        <f t="shared" si="73"/>
        <v/>
      </c>
    </row>
    <row r="274" spans="1:1" ht="12.75" customHeight="1" x14ac:dyDescent="0.25">
      <c r="A274" s="98" t="str">
        <f t="shared" si="73"/>
        <v/>
      </c>
    </row>
    <row r="275" spans="1:1" ht="12.75" customHeight="1" x14ac:dyDescent="0.25">
      <c r="A275" s="98" t="str">
        <f t="shared" si="73"/>
        <v/>
      </c>
    </row>
    <row r="276" spans="1:1" ht="12.75" customHeight="1" x14ac:dyDescent="0.25">
      <c r="A276" s="98" t="str">
        <f t="shared" si="73"/>
        <v/>
      </c>
    </row>
    <row r="277" spans="1:1" ht="12.75" customHeight="1" x14ac:dyDescent="0.25">
      <c r="A277" s="98" t="str">
        <f t="shared" si="73"/>
        <v/>
      </c>
    </row>
    <row r="278" spans="1:1" ht="12.75" customHeight="1" x14ac:dyDescent="0.25">
      <c r="A278" s="98" t="str">
        <f t="shared" si="73"/>
        <v/>
      </c>
    </row>
    <row r="279" spans="1:1" ht="12.75" customHeight="1" x14ac:dyDescent="0.25">
      <c r="A279" s="98" t="str">
        <f t="shared" si="73"/>
        <v/>
      </c>
    </row>
    <row r="280" spans="1:1" ht="12.75" customHeight="1" x14ac:dyDescent="0.25">
      <c r="A280" s="98" t="str">
        <f t="shared" si="73"/>
        <v/>
      </c>
    </row>
    <row r="281" spans="1:1" ht="12.75" customHeight="1" x14ac:dyDescent="0.25">
      <c r="A281" s="98" t="str">
        <f t="shared" si="73"/>
        <v/>
      </c>
    </row>
    <row r="282" spans="1:1" ht="12.75" customHeight="1" thickBot="1" x14ac:dyDescent="0.3">
      <c r="A282" s="98" t="str">
        <f t="shared" si="73"/>
        <v/>
      </c>
    </row>
    <row r="283" spans="1:1" ht="12.75" customHeight="1" thickBot="1" x14ac:dyDescent="0.3">
      <c r="A283" s="156"/>
    </row>
    <row r="284" spans="1:1" ht="12.75" customHeight="1" thickBot="1" x14ac:dyDescent="0.3">
      <c r="A284" s="156"/>
    </row>
    <row r="285" spans="1:1" ht="12.75" customHeight="1" x14ac:dyDescent="0.25">
      <c r="A285" s="98" t="str">
        <f t="shared" si="73"/>
        <v/>
      </c>
    </row>
    <row r="286" spans="1:1" ht="12.75" customHeight="1" x14ac:dyDescent="0.25">
      <c r="A286" s="98" t="str">
        <f t="shared" si="73"/>
        <v/>
      </c>
    </row>
    <row r="287" spans="1:1" ht="12.75" customHeight="1" x14ac:dyDescent="0.25">
      <c r="A287" s="98" t="str">
        <f t="shared" si="73"/>
        <v/>
      </c>
    </row>
    <row r="288" spans="1:1" ht="12.75" customHeight="1" x14ac:dyDescent="0.25">
      <c r="A288" s="98" t="str">
        <f t="shared" si="73"/>
        <v/>
      </c>
    </row>
    <row r="289" spans="1:1" ht="12.75" customHeight="1" x14ac:dyDescent="0.25">
      <c r="A289" s="98" t="str">
        <f t="shared" si="73"/>
        <v/>
      </c>
    </row>
    <row r="290" spans="1:1" ht="12.75" customHeight="1" x14ac:dyDescent="0.25">
      <c r="A290" s="98" t="str">
        <f t="shared" si="73"/>
        <v/>
      </c>
    </row>
    <row r="291" spans="1:1" ht="12.75" customHeight="1" x14ac:dyDescent="0.25">
      <c r="A291" s="98" t="str">
        <f t="shared" si="73"/>
        <v/>
      </c>
    </row>
    <row r="292" spans="1:1" ht="12.75" customHeight="1" x14ac:dyDescent="0.25">
      <c r="A292" s="98" t="str">
        <f t="shared" si="73"/>
        <v/>
      </c>
    </row>
    <row r="293" spans="1:1" ht="12.75" customHeight="1" x14ac:dyDescent="0.25">
      <c r="A293" s="98" t="str">
        <f t="shared" si="73"/>
        <v/>
      </c>
    </row>
    <row r="294" spans="1:1" ht="12.75" customHeight="1" x14ac:dyDescent="0.25">
      <c r="A294" s="98" t="str">
        <f t="shared" si="73"/>
        <v/>
      </c>
    </row>
    <row r="295" spans="1:1" ht="12.75" customHeight="1" x14ac:dyDescent="0.25">
      <c r="A295" s="98" t="str">
        <f t="shared" si="73"/>
        <v/>
      </c>
    </row>
    <row r="296" spans="1:1" ht="12.75" customHeight="1" x14ac:dyDescent="0.25">
      <c r="A296" s="98" t="str">
        <f t="shared" si="73"/>
        <v/>
      </c>
    </row>
    <row r="297" spans="1:1" ht="12.75" customHeight="1" x14ac:dyDescent="0.25">
      <c r="A297" s="98" t="str">
        <f t="shared" si="73"/>
        <v/>
      </c>
    </row>
    <row r="298" spans="1:1" ht="12.75" customHeight="1" x14ac:dyDescent="0.25">
      <c r="A298" s="98" t="str">
        <f t="shared" si="73"/>
        <v/>
      </c>
    </row>
    <row r="299" spans="1:1" ht="12.75" customHeight="1" x14ac:dyDescent="0.25">
      <c r="A299" s="98" t="str">
        <f t="shared" si="73"/>
        <v/>
      </c>
    </row>
    <row r="300" spans="1:1" ht="12.75" customHeight="1" x14ac:dyDescent="0.25">
      <c r="A300" s="98" t="str">
        <f t="shared" si="73"/>
        <v/>
      </c>
    </row>
    <row r="301" spans="1:1" ht="12.75" customHeight="1" x14ac:dyDescent="0.25">
      <c r="A301" s="98" t="str">
        <f t="shared" si="73"/>
        <v/>
      </c>
    </row>
    <row r="302" spans="1:1" ht="12.75" customHeight="1" x14ac:dyDescent="0.25">
      <c r="A302" s="98" t="str">
        <f t="shared" si="73"/>
        <v/>
      </c>
    </row>
    <row r="303" spans="1:1" ht="12.75" customHeight="1" x14ac:dyDescent="0.25">
      <c r="A303" s="98" t="str">
        <f t="shared" si="73"/>
        <v/>
      </c>
    </row>
    <row r="304" spans="1:1" ht="12.75" customHeight="1" thickBot="1" x14ac:dyDescent="0.3">
      <c r="A304" s="98" t="str">
        <f t="shared" si="73"/>
        <v/>
      </c>
    </row>
    <row r="305" spans="1:1" ht="12.75" customHeight="1" thickBot="1" x14ac:dyDescent="0.3">
      <c r="A305" s="156"/>
    </row>
    <row r="306" spans="1:1" ht="12.75" customHeight="1" x14ac:dyDescent="0.25">
      <c r="A306" s="98" t="str">
        <f t="shared" si="73"/>
        <v/>
      </c>
    </row>
    <row r="307" spans="1:1" ht="12.75" customHeight="1" x14ac:dyDescent="0.25">
      <c r="A307" s="98" t="str">
        <f t="shared" si="73"/>
        <v/>
      </c>
    </row>
    <row r="308" spans="1:1" ht="12.75" customHeight="1" x14ac:dyDescent="0.25">
      <c r="A308" s="98" t="str">
        <f t="shared" si="73"/>
        <v/>
      </c>
    </row>
    <row r="309" spans="1:1" ht="12.75" customHeight="1" x14ac:dyDescent="0.25">
      <c r="A309" s="98" t="str">
        <f t="shared" si="73"/>
        <v/>
      </c>
    </row>
    <row r="310" spans="1:1" ht="12.75" customHeight="1" x14ac:dyDescent="0.25">
      <c r="A310" s="98" t="str">
        <f t="shared" si="73"/>
        <v/>
      </c>
    </row>
    <row r="311" spans="1:1" ht="12.75" customHeight="1" x14ac:dyDescent="0.25">
      <c r="A311" s="98" t="str">
        <f t="shared" si="73"/>
        <v/>
      </c>
    </row>
    <row r="312" spans="1:1" ht="12.75" customHeight="1" x14ac:dyDescent="0.25">
      <c r="A312" s="98" t="str">
        <f t="shared" si="73"/>
        <v/>
      </c>
    </row>
    <row r="313" spans="1:1" ht="12.75" customHeight="1" x14ac:dyDescent="0.25">
      <c r="A313" s="98" t="str">
        <f t="shared" si="73"/>
        <v/>
      </c>
    </row>
    <row r="314" spans="1:1" ht="12.75" customHeight="1" x14ac:dyDescent="0.25">
      <c r="A314" s="98" t="str">
        <f t="shared" si="73"/>
        <v/>
      </c>
    </row>
    <row r="315" spans="1:1" ht="12.75" customHeight="1" x14ac:dyDescent="0.25">
      <c r="A315" s="98" t="str">
        <f t="shared" si="73"/>
        <v/>
      </c>
    </row>
    <row r="316" spans="1:1" ht="12.75" customHeight="1" x14ac:dyDescent="0.25">
      <c r="A316" s="98" t="str">
        <f t="shared" si="73"/>
        <v/>
      </c>
    </row>
    <row r="317" spans="1:1" ht="12.75" customHeight="1" x14ac:dyDescent="0.25">
      <c r="A317" s="98" t="str">
        <f t="shared" si="73"/>
        <v/>
      </c>
    </row>
    <row r="318" spans="1:1" ht="12.75" customHeight="1" x14ac:dyDescent="0.25">
      <c r="A318" s="98" t="str">
        <f t="shared" si="73"/>
        <v/>
      </c>
    </row>
    <row r="319" spans="1:1" ht="12.75" customHeight="1" x14ac:dyDescent="0.25">
      <c r="A319" s="98" t="str">
        <f t="shared" si="73"/>
        <v/>
      </c>
    </row>
    <row r="320" spans="1:1" ht="12.75" customHeight="1" x14ac:dyDescent="0.25">
      <c r="A320" s="98" t="str">
        <f t="shared" si="73"/>
        <v/>
      </c>
    </row>
    <row r="321" spans="1:1" ht="12.75" customHeight="1" x14ac:dyDescent="0.25">
      <c r="A321" s="98" t="str">
        <f t="shared" si="73"/>
        <v/>
      </c>
    </row>
    <row r="322" spans="1:1" ht="12.75" customHeight="1" x14ac:dyDescent="0.25">
      <c r="A322" s="98" t="str">
        <f t="shared" si="73"/>
        <v/>
      </c>
    </row>
    <row r="323" spans="1:1" ht="12.75" customHeight="1" x14ac:dyDescent="0.25">
      <c r="A323" s="98" t="str">
        <f t="shared" si="73"/>
        <v/>
      </c>
    </row>
    <row r="324" spans="1:1" ht="12.75" customHeight="1" x14ac:dyDescent="0.25">
      <c r="A324" s="98" t="str">
        <f t="shared" si="73"/>
        <v/>
      </c>
    </row>
    <row r="325" spans="1:1" ht="12.75" customHeight="1" thickBot="1" x14ac:dyDescent="0.3">
      <c r="A325" s="98" t="str">
        <f t="shared" si="73"/>
        <v/>
      </c>
    </row>
    <row r="326" spans="1:1" ht="12.75" customHeight="1" thickBot="1" x14ac:dyDescent="0.3">
      <c r="A326" s="156"/>
    </row>
    <row r="327" spans="1:1" ht="12.75" customHeight="1" x14ac:dyDescent="0.25">
      <c r="A327" s="98" t="str">
        <f t="shared" si="73"/>
        <v/>
      </c>
    </row>
    <row r="328" spans="1:1" ht="12.75" customHeight="1" x14ac:dyDescent="0.25">
      <c r="A328" s="98" t="str">
        <f t="shared" si="73"/>
        <v/>
      </c>
    </row>
    <row r="329" spans="1:1" ht="12.75" customHeight="1" x14ac:dyDescent="0.25">
      <c r="A329" s="98" t="str">
        <f t="shared" ref="A329:A340" si="74">+CONCATENATE(C329,D329)</f>
        <v/>
      </c>
    </row>
    <row r="330" spans="1:1" ht="12.75" customHeight="1" x14ac:dyDescent="0.25">
      <c r="A330" s="98" t="str">
        <f t="shared" si="74"/>
        <v/>
      </c>
    </row>
    <row r="331" spans="1:1" ht="12.75" customHeight="1" x14ac:dyDescent="0.25">
      <c r="A331" s="98" t="str">
        <f t="shared" si="74"/>
        <v/>
      </c>
    </row>
    <row r="332" spans="1:1" ht="12.75" customHeight="1" x14ac:dyDescent="0.25">
      <c r="A332" s="98" t="str">
        <f t="shared" si="74"/>
        <v/>
      </c>
    </row>
    <row r="333" spans="1:1" ht="12.75" customHeight="1" x14ac:dyDescent="0.25">
      <c r="A333" s="98" t="str">
        <f t="shared" si="74"/>
        <v/>
      </c>
    </row>
    <row r="334" spans="1:1" ht="12.75" customHeight="1" x14ac:dyDescent="0.25">
      <c r="A334" s="98" t="str">
        <f t="shared" si="74"/>
        <v/>
      </c>
    </row>
    <row r="335" spans="1:1" ht="12.75" customHeight="1" x14ac:dyDescent="0.25">
      <c r="A335" s="98" t="str">
        <f t="shared" si="74"/>
        <v/>
      </c>
    </row>
    <row r="336" spans="1:1" ht="12.75" customHeight="1" thickBot="1" x14ac:dyDescent="0.3">
      <c r="A336" s="98" t="str">
        <f t="shared" si="74"/>
        <v/>
      </c>
    </row>
    <row r="337" spans="1:1" ht="12.75" customHeight="1" thickBot="1" x14ac:dyDescent="0.3">
      <c r="A337" s="156"/>
    </row>
    <row r="338" spans="1:1" ht="12.75" customHeight="1" thickBot="1" x14ac:dyDescent="0.3">
      <c r="A338" s="156"/>
    </row>
    <row r="339" spans="1:1" ht="12.75" customHeight="1" x14ac:dyDescent="0.25">
      <c r="A339" s="98"/>
    </row>
    <row r="340" spans="1:1" ht="12.75" customHeight="1" thickBot="1" x14ac:dyDescent="0.3">
      <c r="A340" s="98" t="str">
        <f t="shared" si="74"/>
        <v/>
      </c>
    </row>
    <row r="341" spans="1:1" ht="12.75" customHeight="1" x14ac:dyDescent="0.25">
      <c r="A341" s="179"/>
    </row>
  </sheetData>
  <mergeCells count="5">
    <mergeCell ref="C80:E80"/>
    <mergeCell ref="H4:L4"/>
    <mergeCell ref="O4:U4"/>
    <mergeCell ref="W4:Y4"/>
    <mergeCell ref="C6:E6"/>
  </mergeCells>
  <conditionalFormatting sqref="L1:L1048576">
    <cfRule type="cellIs" dxfId="4" priority="1" operator="lessThan">
      <formula>0</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8E111-97B5-43A7-934B-EC66B394C13B}">
  <sheetPr codeName="Sheet12">
    <tabColor rgb="FF00B050"/>
  </sheetPr>
  <dimension ref="A1:K50"/>
  <sheetViews>
    <sheetView workbookViewId="0">
      <selection activeCell="A3" sqref="A3"/>
    </sheetView>
  </sheetViews>
  <sheetFormatPr baseColWidth="10" defaultColWidth="8.88671875" defaultRowHeight="13.2" x14ac:dyDescent="0.25"/>
  <cols>
    <col min="1" max="1" width="25.6640625" style="7" customWidth="1"/>
    <col min="2" max="2" width="25.6640625" style="189" customWidth="1"/>
    <col min="3" max="3" width="25.6640625" style="194" customWidth="1"/>
    <col min="4" max="4" width="25.6640625" style="16" customWidth="1"/>
    <col min="5" max="8" width="25.6640625" style="7" customWidth="1"/>
    <col min="9" max="9" width="8.88671875" style="7"/>
    <col min="10" max="10" width="13.6640625" style="7" customWidth="1"/>
    <col min="11" max="11" width="15.5546875" style="7" customWidth="1"/>
    <col min="12" max="16384" width="8.88671875" style="7"/>
  </cols>
  <sheetData>
    <row r="1" spans="1:11" ht="43.2" x14ac:dyDescent="0.25">
      <c r="A1" s="89" t="s">
        <v>392</v>
      </c>
      <c r="B1" s="89" t="s">
        <v>393</v>
      </c>
      <c r="C1" s="89" t="s">
        <v>394</v>
      </c>
      <c r="D1" s="90" t="s">
        <v>395</v>
      </c>
      <c r="E1" s="90" t="s">
        <v>396</v>
      </c>
      <c r="F1" s="90" t="s">
        <v>145</v>
      </c>
      <c r="G1" s="90" t="s">
        <v>397</v>
      </c>
      <c r="H1" s="88" t="s">
        <v>398</v>
      </c>
      <c r="J1" s="7" t="s">
        <v>399</v>
      </c>
      <c r="K1" s="195">
        <f>SUM(G:G)</f>
        <v>3000</v>
      </c>
    </row>
    <row r="2" spans="1:11" ht="13.8" thickBot="1" x14ac:dyDescent="0.3">
      <c r="A2" s="337" t="s">
        <v>434</v>
      </c>
      <c r="B2" s="187">
        <v>45573</v>
      </c>
      <c r="C2" s="184">
        <v>250</v>
      </c>
      <c r="D2" s="185" t="s">
        <v>435</v>
      </c>
      <c r="E2" s="153">
        <v>2000</v>
      </c>
      <c r="F2" s="153">
        <v>1</v>
      </c>
      <c r="G2" s="153">
        <f>+E2/F2</f>
        <v>2000</v>
      </c>
      <c r="H2" s="153" t="s">
        <v>436</v>
      </c>
      <c r="J2" s="7" t="s">
        <v>404</v>
      </c>
      <c r="K2" s="195">
        <f ca="1">+' RAPPORT FINANCIER N° 03'!H6+' RAPPORT FINANCIER N° 03'!H63</f>
        <v>3000</v>
      </c>
    </row>
    <row r="3" spans="1:11" ht="13.8" thickBot="1" x14ac:dyDescent="0.3">
      <c r="A3" s="338" t="s">
        <v>414</v>
      </c>
      <c r="B3" s="188">
        <v>45580</v>
      </c>
      <c r="C3" s="193" t="s">
        <v>437</v>
      </c>
      <c r="D3" s="186" t="s">
        <v>438</v>
      </c>
      <c r="E3" s="137">
        <v>1000</v>
      </c>
      <c r="F3" s="137">
        <v>1</v>
      </c>
      <c r="G3" s="137">
        <f t="shared" ref="G3" si="0">+E3/F3</f>
        <v>1000</v>
      </c>
      <c r="H3" s="137" t="s">
        <v>439</v>
      </c>
      <c r="J3" s="7" t="s">
        <v>409</v>
      </c>
      <c r="K3" s="195">
        <f ca="1">+K1-K2</f>
        <v>0</v>
      </c>
    </row>
    <row r="4" spans="1:11" ht="13.8" thickBot="1" x14ac:dyDescent="0.3">
      <c r="A4" s="338"/>
      <c r="B4" s="188"/>
      <c r="C4" s="193"/>
      <c r="D4" s="186"/>
      <c r="E4" s="137"/>
      <c r="F4" s="137"/>
      <c r="G4" s="137" t="str">
        <f>+IF(ISERROR(E4/F4),"",(E4/F4))</f>
        <v/>
      </c>
      <c r="H4" s="137"/>
    </row>
    <row r="5" spans="1:11" ht="13.8" thickBot="1" x14ac:dyDescent="0.3">
      <c r="A5" s="338"/>
      <c r="B5" s="188"/>
      <c r="C5" s="193"/>
      <c r="D5" s="186"/>
      <c r="E5" s="137"/>
      <c r="F5" s="137"/>
      <c r="G5" s="137" t="str">
        <f t="shared" ref="G5:G50" si="1">+IF(ISERROR(E5/F5),"",(E5/F5))</f>
        <v/>
      </c>
      <c r="H5" s="137"/>
      <c r="J5" s="7" t="s">
        <v>431</v>
      </c>
      <c r="K5" s="196">
        <v>39290.322580645159</v>
      </c>
    </row>
    <row r="6" spans="1:11" ht="13.8" thickBot="1" x14ac:dyDescent="0.3">
      <c r="A6" s="338"/>
      <c r="B6" s="188"/>
      <c r="C6" s="193"/>
      <c r="D6" s="186"/>
      <c r="E6" s="137"/>
      <c r="F6" s="137"/>
      <c r="G6" s="137" t="str">
        <f t="shared" si="1"/>
        <v/>
      </c>
      <c r="H6" s="137"/>
      <c r="J6" s="7" t="s">
        <v>432</v>
      </c>
      <c r="K6" s="196">
        <f ca="1">+' RAPPORT FINANCIER N° 03'!J6+' RAPPORT FINANCIER N° 03'!J63</f>
        <v>39290.322580645159</v>
      </c>
    </row>
    <row r="7" spans="1:11" ht="13.8" thickBot="1" x14ac:dyDescent="0.3">
      <c r="A7" s="338"/>
      <c r="B7" s="188"/>
      <c r="C7" s="193"/>
      <c r="D7" s="186"/>
      <c r="E7" s="137"/>
      <c r="F7" s="137"/>
      <c r="G7" s="137" t="str">
        <f t="shared" si="1"/>
        <v/>
      </c>
      <c r="H7" s="137"/>
    </row>
    <row r="8" spans="1:11" ht="13.8" thickBot="1" x14ac:dyDescent="0.3">
      <c r="A8" s="338"/>
      <c r="B8" s="188"/>
      <c r="C8" s="193"/>
      <c r="D8" s="186"/>
      <c r="E8" s="137"/>
      <c r="F8" s="137"/>
      <c r="G8" s="137" t="str">
        <f t="shared" si="1"/>
        <v/>
      </c>
      <c r="H8" s="137"/>
    </row>
    <row r="9" spans="1:11" ht="13.8" thickBot="1" x14ac:dyDescent="0.3">
      <c r="A9" s="338"/>
      <c r="B9" s="188"/>
      <c r="C9" s="193"/>
      <c r="D9" s="186"/>
      <c r="E9" s="137"/>
      <c r="F9" s="137"/>
      <c r="G9" s="137" t="str">
        <f t="shared" si="1"/>
        <v/>
      </c>
      <c r="H9" s="137"/>
    </row>
    <row r="10" spans="1:11" ht="13.8" thickBot="1" x14ac:dyDescent="0.3">
      <c r="A10" s="338"/>
      <c r="B10" s="188"/>
      <c r="C10" s="193"/>
      <c r="D10" s="186"/>
      <c r="E10" s="137"/>
      <c r="F10" s="137"/>
      <c r="G10" s="137" t="str">
        <f t="shared" si="1"/>
        <v/>
      </c>
      <c r="H10" s="137"/>
    </row>
    <row r="11" spans="1:11" ht="13.8" thickBot="1" x14ac:dyDescent="0.3">
      <c r="A11" s="338"/>
      <c r="B11" s="188"/>
      <c r="C11" s="193"/>
      <c r="D11" s="186"/>
      <c r="E11" s="137"/>
      <c r="F11" s="137"/>
      <c r="G11" s="137" t="str">
        <f t="shared" si="1"/>
        <v/>
      </c>
      <c r="H11" s="137"/>
    </row>
    <row r="12" spans="1:11" ht="13.8" thickBot="1" x14ac:dyDescent="0.3">
      <c r="A12" s="338"/>
      <c r="B12" s="188"/>
      <c r="C12" s="193"/>
      <c r="D12" s="186"/>
      <c r="E12" s="137"/>
      <c r="F12" s="137"/>
      <c r="G12" s="137" t="str">
        <f t="shared" si="1"/>
        <v/>
      </c>
      <c r="H12" s="137"/>
    </row>
    <row r="13" spans="1:11" ht="13.8" thickBot="1" x14ac:dyDescent="0.3">
      <c r="A13" s="338"/>
      <c r="B13" s="188"/>
      <c r="C13" s="193"/>
      <c r="D13" s="186"/>
      <c r="E13" s="137"/>
      <c r="F13" s="137"/>
      <c r="G13" s="137" t="str">
        <f t="shared" si="1"/>
        <v/>
      </c>
      <c r="H13" s="137"/>
    </row>
    <row r="14" spans="1:11" ht="13.8" thickBot="1" x14ac:dyDescent="0.3">
      <c r="A14" s="338"/>
      <c r="B14" s="188"/>
      <c r="C14" s="193"/>
      <c r="D14" s="186"/>
      <c r="E14" s="137"/>
      <c r="F14" s="137"/>
      <c r="G14" s="137" t="str">
        <f t="shared" si="1"/>
        <v/>
      </c>
      <c r="H14" s="137"/>
    </row>
    <row r="15" spans="1:11" ht="13.8" thickBot="1" x14ac:dyDescent="0.3">
      <c r="A15" s="338"/>
      <c r="B15" s="188"/>
      <c r="C15" s="193"/>
      <c r="D15" s="186"/>
      <c r="E15" s="137"/>
      <c r="F15" s="137"/>
      <c r="G15" s="137" t="str">
        <f t="shared" si="1"/>
        <v/>
      </c>
      <c r="H15" s="137"/>
    </row>
    <row r="16" spans="1:11" ht="13.8" thickBot="1" x14ac:dyDescent="0.3">
      <c r="A16" s="338"/>
      <c r="B16" s="188"/>
      <c r="C16" s="193"/>
      <c r="D16" s="186"/>
      <c r="E16" s="137"/>
      <c r="F16" s="137"/>
      <c r="G16" s="137" t="str">
        <f t="shared" si="1"/>
        <v/>
      </c>
      <c r="H16" s="137"/>
    </row>
    <row r="17" spans="1:8" ht="13.8" thickBot="1" x14ac:dyDescent="0.3">
      <c r="A17" s="338"/>
      <c r="B17" s="188"/>
      <c r="C17" s="193"/>
      <c r="D17" s="186"/>
      <c r="E17" s="137"/>
      <c r="F17" s="137"/>
      <c r="G17" s="137" t="str">
        <f t="shared" si="1"/>
        <v/>
      </c>
      <c r="H17" s="137"/>
    </row>
    <row r="18" spans="1:8" ht="13.8" thickBot="1" x14ac:dyDescent="0.3">
      <c r="A18" s="338"/>
      <c r="B18" s="188"/>
      <c r="C18" s="193"/>
      <c r="D18" s="186"/>
      <c r="E18" s="137"/>
      <c r="F18" s="137"/>
      <c r="G18" s="137" t="str">
        <f t="shared" si="1"/>
        <v/>
      </c>
      <c r="H18" s="137"/>
    </row>
    <row r="19" spans="1:8" ht="13.8" thickBot="1" x14ac:dyDescent="0.3">
      <c r="A19" s="338"/>
      <c r="B19" s="188"/>
      <c r="C19" s="193"/>
      <c r="D19" s="186"/>
      <c r="E19" s="137"/>
      <c r="F19" s="137"/>
      <c r="G19" s="137" t="str">
        <f t="shared" si="1"/>
        <v/>
      </c>
      <c r="H19" s="137"/>
    </row>
    <row r="20" spans="1:8" ht="13.8" thickBot="1" x14ac:dyDescent="0.3">
      <c r="A20" s="338"/>
      <c r="B20" s="188"/>
      <c r="C20" s="193"/>
      <c r="D20" s="186"/>
      <c r="E20" s="137"/>
      <c r="F20" s="137"/>
      <c r="G20" s="137" t="str">
        <f t="shared" si="1"/>
        <v/>
      </c>
      <c r="H20" s="137"/>
    </row>
    <row r="21" spans="1:8" ht="13.8" thickBot="1" x14ac:dyDescent="0.3">
      <c r="A21" s="338"/>
      <c r="B21" s="188"/>
      <c r="C21" s="193"/>
      <c r="D21" s="186"/>
      <c r="E21" s="137"/>
      <c r="F21" s="137"/>
      <c r="G21" s="137" t="str">
        <f t="shared" si="1"/>
        <v/>
      </c>
      <c r="H21" s="137"/>
    </row>
    <row r="22" spans="1:8" ht="13.8" thickBot="1" x14ac:dyDescent="0.3">
      <c r="A22" s="338"/>
      <c r="B22" s="188"/>
      <c r="C22" s="193"/>
      <c r="D22" s="186"/>
      <c r="E22" s="137"/>
      <c r="F22" s="137"/>
      <c r="G22" s="137" t="str">
        <f t="shared" si="1"/>
        <v/>
      </c>
      <c r="H22" s="137"/>
    </row>
    <row r="23" spans="1:8" ht="13.8" thickBot="1" x14ac:dyDescent="0.3">
      <c r="A23" s="338"/>
      <c r="B23" s="188"/>
      <c r="C23" s="193"/>
      <c r="D23" s="186"/>
      <c r="E23" s="137"/>
      <c r="F23" s="137"/>
      <c r="G23" s="137" t="str">
        <f t="shared" si="1"/>
        <v/>
      </c>
      <c r="H23" s="137"/>
    </row>
    <row r="24" spans="1:8" ht="13.8" thickBot="1" x14ac:dyDescent="0.3">
      <c r="A24" s="338"/>
      <c r="B24" s="188"/>
      <c r="C24" s="193"/>
      <c r="D24" s="186"/>
      <c r="E24" s="137"/>
      <c r="F24" s="137"/>
      <c r="G24" s="137" t="str">
        <f t="shared" si="1"/>
        <v/>
      </c>
      <c r="H24" s="137"/>
    </row>
    <row r="25" spans="1:8" ht="13.8" thickBot="1" x14ac:dyDescent="0.3">
      <c r="A25" s="338"/>
      <c r="B25" s="188"/>
      <c r="C25" s="193"/>
      <c r="D25" s="186"/>
      <c r="E25" s="137"/>
      <c r="F25" s="137"/>
      <c r="G25" s="137" t="str">
        <f t="shared" si="1"/>
        <v/>
      </c>
      <c r="H25" s="137"/>
    </row>
    <row r="26" spans="1:8" ht="13.8" thickBot="1" x14ac:dyDescent="0.3">
      <c r="A26" s="338"/>
      <c r="B26" s="188"/>
      <c r="C26" s="193"/>
      <c r="D26" s="186"/>
      <c r="E26" s="137"/>
      <c r="F26" s="137"/>
      <c r="G26" s="137" t="str">
        <f t="shared" si="1"/>
        <v/>
      </c>
      <c r="H26" s="137"/>
    </row>
    <row r="27" spans="1:8" ht="13.8" thickBot="1" x14ac:dyDescent="0.3">
      <c r="A27" s="338"/>
      <c r="B27" s="188"/>
      <c r="C27" s="193"/>
      <c r="D27" s="186"/>
      <c r="E27" s="137"/>
      <c r="F27" s="137"/>
      <c r="G27" s="137" t="str">
        <f t="shared" si="1"/>
        <v/>
      </c>
      <c r="H27" s="137"/>
    </row>
    <row r="28" spans="1:8" ht="13.8" thickBot="1" x14ac:dyDescent="0.3">
      <c r="A28" s="338"/>
      <c r="B28" s="188"/>
      <c r="C28" s="193"/>
      <c r="D28" s="186"/>
      <c r="E28" s="137"/>
      <c r="F28" s="137"/>
      <c r="G28" s="137" t="str">
        <f t="shared" si="1"/>
        <v/>
      </c>
      <c r="H28" s="137"/>
    </row>
    <row r="29" spans="1:8" ht="13.8" thickBot="1" x14ac:dyDescent="0.3">
      <c r="A29" s="338"/>
      <c r="B29" s="188"/>
      <c r="C29" s="193"/>
      <c r="D29" s="186"/>
      <c r="E29" s="137"/>
      <c r="F29" s="137"/>
      <c r="G29" s="137" t="str">
        <f t="shared" si="1"/>
        <v/>
      </c>
      <c r="H29" s="137"/>
    </row>
    <row r="30" spans="1:8" ht="13.8" thickBot="1" x14ac:dyDescent="0.3">
      <c r="A30" s="338"/>
      <c r="B30" s="188"/>
      <c r="C30" s="193"/>
      <c r="D30" s="186"/>
      <c r="E30" s="137"/>
      <c r="F30" s="137"/>
      <c r="G30" s="137" t="str">
        <f t="shared" si="1"/>
        <v/>
      </c>
      <c r="H30" s="137"/>
    </row>
    <row r="31" spans="1:8" ht="13.8" thickBot="1" x14ac:dyDescent="0.3">
      <c r="A31" s="338"/>
      <c r="B31" s="188"/>
      <c r="C31" s="193"/>
      <c r="D31" s="186"/>
      <c r="E31" s="137"/>
      <c r="F31" s="137"/>
      <c r="G31" s="137" t="str">
        <f t="shared" si="1"/>
        <v/>
      </c>
      <c r="H31" s="137"/>
    </row>
    <row r="32" spans="1:8" ht="13.8" thickBot="1" x14ac:dyDescent="0.3">
      <c r="A32" s="338"/>
      <c r="B32" s="188"/>
      <c r="C32" s="193"/>
      <c r="D32" s="186"/>
      <c r="E32" s="137"/>
      <c r="F32" s="137"/>
      <c r="G32" s="137" t="str">
        <f t="shared" si="1"/>
        <v/>
      </c>
      <c r="H32" s="137"/>
    </row>
    <row r="33" spans="1:8" ht="13.8" thickBot="1" x14ac:dyDescent="0.3">
      <c r="A33" s="338"/>
      <c r="B33" s="188"/>
      <c r="C33" s="193"/>
      <c r="D33" s="186"/>
      <c r="E33" s="137"/>
      <c r="F33" s="137"/>
      <c r="G33" s="137" t="str">
        <f t="shared" si="1"/>
        <v/>
      </c>
      <c r="H33" s="137"/>
    </row>
    <row r="34" spans="1:8" ht="13.8" thickBot="1" x14ac:dyDescent="0.3">
      <c r="A34" s="338"/>
      <c r="B34" s="188"/>
      <c r="C34" s="193"/>
      <c r="D34" s="186"/>
      <c r="E34" s="137"/>
      <c r="F34" s="137"/>
      <c r="G34" s="137" t="str">
        <f t="shared" si="1"/>
        <v/>
      </c>
      <c r="H34" s="137"/>
    </row>
    <row r="35" spans="1:8" ht="13.8" thickBot="1" x14ac:dyDescent="0.3">
      <c r="A35" s="338"/>
      <c r="B35" s="188"/>
      <c r="C35" s="193"/>
      <c r="D35" s="186"/>
      <c r="E35" s="137"/>
      <c r="F35" s="137"/>
      <c r="G35" s="137" t="str">
        <f t="shared" si="1"/>
        <v/>
      </c>
      <c r="H35" s="137"/>
    </row>
    <row r="36" spans="1:8" ht="13.8" thickBot="1" x14ac:dyDescent="0.3">
      <c r="A36" s="338"/>
      <c r="B36" s="188"/>
      <c r="C36" s="193"/>
      <c r="D36" s="186"/>
      <c r="E36" s="137"/>
      <c r="F36" s="137"/>
      <c r="G36" s="137" t="str">
        <f t="shared" si="1"/>
        <v/>
      </c>
      <c r="H36" s="137"/>
    </row>
    <row r="37" spans="1:8" ht="13.8" thickBot="1" x14ac:dyDescent="0.3">
      <c r="A37" s="338"/>
      <c r="B37" s="188"/>
      <c r="C37" s="193"/>
      <c r="D37" s="186"/>
      <c r="E37" s="137"/>
      <c r="F37" s="137"/>
      <c r="G37" s="137" t="str">
        <f t="shared" si="1"/>
        <v/>
      </c>
      <c r="H37" s="137"/>
    </row>
    <row r="38" spans="1:8" ht="13.8" thickBot="1" x14ac:dyDescent="0.3">
      <c r="A38" s="338"/>
      <c r="B38" s="188"/>
      <c r="C38" s="193"/>
      <c r="D38" s="186"/>
      <c r="E38" s="137"/>
      <c r="F38" s="137"/>
      <c r="G38" s="137" t="str">
        <f t="shared" si="1"/>
        <v/>
      </c>
      <c r="H38" s="137"/>
    </row>
    <row r="39" spans="1:8" ht="13.8" thickBot="1" x14ac:dyDescent="0.3">
      <c r="A39" s="338"/>
      <c r="B39" s="188"/>
      <c r="C39" s="193"/>
      <c r="D39" s="186"/>
      <c r="E39" s="137"/>
      <c r="F39" s="137"/>
      <c r="G39" s="137" t="str">
        <f t="shared" si="1"/>
        <v/>
      </c>
      <c r="H39" s="137"/>
    </row>
    <row r="40" spans="1:8" ht="13.8" thickBot="1" x14ac:dyDescent="0.3">
      <c r="A40" s="338"/>
      <c r="B40" s="188"/>
      <c r="C40" s="193"/>
      <c r="D40" s="186"/>
      <c r="E40" s="137"/>
      <c r="F40" s="137"/>
      <c r="G40" s="137" t="str">
        <f t="shared" si="1"/>
        <v/>
      </c>
      <c r="H40" s="137"/>
    </row>
    <row r="41" spans="1:8" ht="13.8" thickBot="1" x14ac:dyDescent="0.3">
      <c r="A41" s="338"/>
      <c r="B41" s="188"/>
      <c r="C41" s="193"/>
      <c r="D41" s="186"/>
      <c r="E41" s="137"/>
      <c r="F41" s="137"/>
      <c r="G41" s="137" t="str">
        <f t="shared" si="1"/>
        <v/>
      </c>
      <c r="H41" s="137"/>
    </row>
    <row r="42" spans="1:8" ht="13.8" thickBot="1" x14ac:dyDescent="0.3">
      <c r="A42" s="338"/>
      <c r="B42" s="188"/>
      <c r="C42" s="193"/>
      <c r="D42" s="186"/>
      <c r="E42" s="137"/>
      <c r="F42" s="137"/>
      <c r="G42" s="137" t="str">
        <f t="shared" si="1"/>
        <v/>
      </c>
      <c r="H42" s="137"/>
    </row>
    <row r="43" spans="1:8" ht="13.8" thickBot="1" x14ac:dyDescent="0.3">
      <c r="A43" s="338"/>
      <c r="B43" s="188"/>
      <c r="C43" s="193"/>
      <c r="D43" s="186"/>
      <c r="E43" s="137"/>
      <c r="F43" s="137"/>
      <c r="G43" s="137" t="str">
        <f t="shared" si="1"/>
        <v/>
      </c>
      <c r="H43" s="137"/>
    </row>
    <row r="44" spans="1:8" ht="13.8" thickBot="1" x14ac:dyDescent="0.3">
      <c r="A44" s="338"/>
      <c r="B44" s="188"/>
      <c r="C44" s="193"/>
      <c r="D44" s="186"/>
      <c r="E44" s="137"/>
      <c r="F44" s="137"/>
      <c r="G44" s="137" t="str">
        <f t="shared" si="1"/>
        <v/>
      </c>
      <c r="H44" s="137"/>
    </row>
    <row r="45" spans="1:8" ht="13.8" thickBot="1" x14ac:dyDescent="0.3">
      <c r="A45" s="338"/>
      <c r="B45" s="188"/>
      <c r="C45" s="193"/>
      <c r="D45" s="186"/>
      <c r="E45" s="137"/>
      <c r="F45" s="137"/>
      <c r="G45" s="137" t="str">
        <f t="shared" si="1"/>
        <v/>
      </c>
      <c r="H45" s="137"/>
    </row>
    <row r="46" spans="1:8" ht="13.8" thickBot="1" x14ac:dyDescent="0.3">
      <c r="A46" s="338"/>
      <c r="B46" s="188"/>
      <c r="C46" s="193"/>
      <c r="D46" s="186"/>
      <c r="E46" s="137"/>
      <c r="F46" s="137"/>
      <c r="G46" s="137" t="str">
        <f t="shared" si="1"/>
        <v/>
      </c>
      <c r="H46" s="137"/>
    </row>
    <row r="47" spans="1:8" ht="13.8" thickBot="1" x14ac:dyDescent="0.3">
      <c r="A47" s="338"/>
      <c r="B47" s="188"/>
      <c r="C47" s="193"/>
      <c r="D47" s="186"/>
      <c r="E47" s="137"/>
      <c r="F47" s="137"/>
      <c r="G47" s="137" t="str">
        <f t="shared" si="1"/>
        <v/>
      </c>
      <c r="H47" s="137"/>
    </row>
    <row r="48" spans="1:8" ht="13.8" thickBot="1" x14ac:dyDescent="0.3">
      <c r="A48" s="338"/>
      <c r="B48" s="188"/>
      <c r="C48" s="193"/>
      <c r="D48" s="186"/>
      <c r="E48" s="137"/>
      <c r="F48" s="137"/>
      <c r="G48" s="137" t="str">
        <f t="shared" si="1"/>
        <v/>
      </c>
      <c r="H48" s="137"/>
    </row>
    <row r="49" spans="1:8" ht="13.8" thickBot="1" x14ac:dyDescent="0.3">
      <c r="A49" s="338"/>
      <c r="B49" s="188"/>
      <c r="C49" s="193"/>
      <c r="D49" s="186"/>
      <c r="E49" s="137"/>
      <c r="F49" s="137"/>
      <c r="G49" s="137" t="str">
        <f t="shared" si="1"/>
        <v/>
      </c>
      <c r="H49" s="137"/>
    </row>
    <row r="50" spans="1:8" x14ac:dyDescent="0.25">
      <c r="A50" s="338"/>
      <c r="B50" s="188"/>
      <c r="C50" s="193"/>
      <c r="D50" s="186"/>
      <c r="E50" s="137"/>
      <c r="F50" s="137"/>
      <c r="G50" s="137" t="str">
        <f t="shared" si="1"/>
        <v/>
      </c>
      <c r="H50" s="137"/>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2E5F199-4563-4FB2-9F53-DA77C21F1066}">
          <x14:formula1>
            <xm:f>' BUDGET'!$A:$A</xm:f>
          </x14:formula1>
          <xm:sqref>A2:A50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79E4F-B1E7-49DD-82E4-CBEAE4DDF153}">
  <sheetPr codeName="Sheet13">
    <tabColor rgb="FFFFF4D5"/>
  </sheetPr>
  <dimension ref="A1:Y341"/>
  <sheetViews>
    <sheetView topLeftCell="B1" zoomScale="90" zoomScaleNormal="90" workbookViewId="0">
      <selection activeCell="C7" sqref="C7:C62"/>
    </sheetView>
  </sheetViews>
  <sheetFormatPr baseColWidth="10" defaultColWidth="8.88671875" defaultRowHeight="12.75" customHeight="1" outlineLevelRow="2" outlineLevelCol="1" x14ac:dyDescent="0.25"/>
  <cols>
    <col min="1" max="1" width="8.88671875" style="91" hidden="1" customWidth="1" outlineLevel="1"/>
    <col min="2" max="2" width="2.6640625" style="7" customWidth="1" collapsed="1"/>
    <col min="3" max="3" width="4.109375" style="7" customWidth="1"/>
    <col min="4" max="4" width="5.6640625" style="7" customWidth="1"/>
    <col min="5" max="5" width="64.88671875" style="7" customWidth="1"/>
    <col min="6" max="6" width="15.6640625" style="7" bestFit="1" customWidth="1"/>
    <col min="7" max="7" width="2.88671875" style="7" customWidth="1"/>
    <col min="8" max="8" width="14.33203125" style="7" customWidth="1" outlineLevel="1"/>
    <col min="9" max="9" width="15" style="7" customWidth="1" outlineLevel="1"/>
    <col min="10" max="10" width="14.6640625" style="7" customWidth="1" outlineLevel="1"/>
    <col min="11" max="11" width="14.5546875" style="7" bestFit="1" customWidth="1" outlineLevel="1"/>
    <col min="12" max="12" width="7.6640625" style="16" customWidth="1" outlineLevel="1"/>
    <col min="13" max="14" width="2.33203125" style="7" customWidth="1"/>
    <col min="15" max="17" width="11" style="7" customWidth="1" outlineLevel="1"/>
    <col min="18" max="20" width="12.44140625" style="7" customWidth="1" outlineLevel="1"/>
    <col min="21" max="21" width="14.6640625" style="7" customWidth="1" outlineLevel="1"/>
    <col min="22" max="22" width="2.109375" style="7" customWidth="1"/>
    <col min="23" max="24" width="15.6640625" style="7" customWidth="1" outlineLevel="1"/>
    <col min="25" max="25" width="40" style="7" customWidth="1" outlineLevel="1"/>
    <col min="26" max="16384" width="8.88671875" style="7"/>
  </cols>
  <sheetData>
    <row r="1" spans="1:25" ht="21" x14ac:dyDescent="0.4">
      <c r="B1" s="17"/>
      <c r="C1" s="17" t="s">
        <v>440</v>
      </c>
    </row>
    <row r="3" spans="1:25" ht="13.8" thickBot="1" x14ac:dyDescent="0.3">
      <c r="C3" s="62" t="s">
        <v>370</v>
      </c>
    </row>
    <row r="4" spans="1:25" ht="32.4" customHeight="1" thickBot="1" x14ac:dyDescent="0.3">
      <c r="H4" s="393" t="s">
        <v>371</v>
      </c>
      <c r="I4" s="393"/>
      <c r="J4" s="393"/>
      <c r="K4" s="393"/>
      <c r="L4" s="393"/>
      <c r="O4" s="390" t="s">
        <v>372</v>
      </c>
      <c r="P4" s="391"/>
      <c r="Q4" s="391"/>
      <c r="R4" s="391"/>
      <c r="S4" s="391"/>
      <c r="T4" s="391"/>
      <c r="U4" s="392"/>
      <c r="W4" s="388" t="s">
        <v>373</v>
      </c>
      <c r="X4" s="388"/>
      <c r="Y4" s="388"/>
    </row>
    <row r="5" spans="1:25" ht="53.4" thickBot="1" x14ac:dyDescent="0.3">
      <c r="F5" s="94" t="s">
        <v>374</v>
      </c>
      <c r="H5" s="80" t="s">
        <v>375</v>
      </c>
      <c r="I5" s="80" t="s">
        <v>427</v>
      </c>
      <c r="J5" s="80" t="s">
        <v>428</v>
      </c>
      <c r="K5" s="80" t="s">
        <v>376</v>
      </c>
      <c r="L5" s="80" t="s">
        <v>377</v>
      </c>
      <c r="M5" s="131"/>
      <c r="N5" s="131"/>
      <c r="O5" s="80" t="s">
        <v>378</v>
      </c>
      <c r="P5" s="80" t="s">
        <v>379</v>
      </c>
      <c r="Q5" s="80" t="s">
        <v>380</v>
      </c>
      <c r="R5" s="80" t="s">
        <v>381</v>
      </c>
      <c r="S5" s="80" t="s">
        <v>382</v>
      </c>
      <c r="T5" s="80" t="s">
        <v>383</v>
      </c>
      <c r="U5" s="80" t="s">
        <v>384</v>
      </c>
      <c r="W5" s="80" t="s">
        <v>385</v>
      </c>
      <c r="X5" s="80" t="s">
        <v>386</v>
      </c>
      <c r="Y5" s="80" t="s">
        <v>387</v>
      </c>
    </row>
    <row r="6" spans="1:25" ht="30" customHeight="1" thickTop="1" thickBot="1" x14ac:dyDescent="0.3">
      <c r="A6" s="166"/>
      <c r="C6" s="389" t="s">
        <v>162</v>
      </c>
      <c r="D6" s="389"/>
      <c r="E6" s="389"/>
      <c r="F6" s="54">
        <f>+F7+F32+F49</f>
        <v>348900</v>
      </c>
      <c r="G6" s="50"/>
      <c r="H6" s="54">
        <f ca="1">+H7+H32+H49</f>
        <v>378000</v>
      </c>
      <c r="I6" s="54">
        <f ca="1">+I7+I32+I49</f>
        <v>32290.322580645159</v>
      </c>
      <c r="J6" s="54">
        <f ca="1">+J7+J32+J49</f>
        <v>410290.32258064515</v>
      </c>
      <c r="K6" s="54">
        <f ca="1">+K7+K32+K49</f>
        <v>-61390.322580645152</v>
      </c>
      <c r="L6" s="82">
        <f t="shared" ref="L6:L8" ca="1" si="0">IF(ISERROR(+K6/F6)," ",(+K6/F6))</f>
        <v>-0.17595391969230481</v>
      </c>
      <c r="M6" s="74"/>
      <c r="N6" s="74"/>
      <c r="O6" s="54">
        <f>+O7+O32+O49</f>
        <v>500</v>
      </c>
      <c r="P6" s="54">
        <f>+P7+P32+P49</f>
        <v>500</v>
      </c>
      <c r="Q6" s="54">
        <f>+Q7+Q32+Q49</f>
        <v>500</v>
      </c>
      <c r="R6" s="54">
        <f t="shared" ref="R6:T6" si="1">+R7+R32+R49</f>
        <v>2500</v>
      </c>
      <c r="S6" s="54">
        <f t="shared" si="1"/>
        <v>2000</v>
      </c>
      <c r="T6" s="54">
        <f t="shared" si="1"/>
        <v>2000</v>
      </c>
      <c r="U6" s="54">
        <f ca="1">+U7+U32+U49</f>
        <v>418290.32258064515</v>
      </c>
      <c r="V6" s="50"/>
      <c r="W6" s="54">
        <f ca="1">+W7+W32+W49</f>
        <v>-69390.322580645152</v>
      </c>
      <c r="X6" s="82">
        <f ca="1">IF(ISERROR(+W6/F6)," ",(+W6/F6))</f>
        <v>-0.19888312576854444</v>
      </c>
      <c r="Y6" s="54"/>
    </row>
    <row r="7" spans="1:25" s="10" customFormat="1" ht="39.6" x14ac:dyDescent="0.25">
      <c r="A7" s="95"/>
      <c r="B7" s="93"/>
      <c r="C7" s="51" t="s">
        <v>165</v>
      </c>
      <c r="D7" s="52">
        <v>1</v>
      </c>
      <c r="E7" s="53" t="s">
        <v>388</v>
      </c>
      <c r="F7" s="55">
        <f>+F8+F16+F24</f>
        <v>252900</v>
      </c>
      <c r="G7" s="97"/>
      <c r="H7" s="55">
        <f ca="1">+H8+H16+H24</f>
        <v>378000</v>
      </c>
      <c r="I7" s="55">
        <f ca="1">+I8+I16+I24</f>
        <v>30290.322580645159</v>
      </c>
      <c r="J7" s="55">
        <f ca="1">+J8+J16+J24</f>
        <v>408290.32258064515</v>
      </c>
      <c r="K7" s="55">
        <f ca="1">+K8+K16+K24</f>
        <v>-155390.32258064515</v>
      </c>
      <c r="L7" s="81">
        <f t="shared" ca="1" si="0"/>
        <v>-0.61443385757471392</v>
      </c>
      <c r="M7" s="75"/>
      <c r="N7" s="75"/>
      <c r="O7" s="55">
        <f>+O8+O16+O24</f>
        <v>500</v>
      </c>
      <c r="P7" s="55">
        <f>+P8+P16+P24</f>
        <v>500</v>
      </c>
      <c r="Q7" s="55">
        <f>+Q8+Q16+Q24</f>
        <v>500</v>
      </c>
      <c r="R7" s="55">
        <f t="shared" ref="R7:T7" si="2">+R8+R16+R24</f>
        <v>2500</v>
      </c>
      <c r="S7" s="55">
        <f t="shared" si="2"/>
        <v>2000</v>
      </c>
      <c r="T7" s="55">
        <f t="shared" si="2"/>
        <v>2000</v>
      </c>
      <c r="U7" s="55">
        <f ca="1">+U8+U16+U24</f>
        <v>416290.32258064515</v>
      </c>
      <c r="V7" s="97"/>
      <c r="W7" s="55">
        <f ca="1">+W8+W16+W24</f>
        <v>-163390.32258064515</v>
      </c>
      <c r="X7" s="81">
        <f ca="1">IF(ISERROR(+W7/F7)," ",(+W7/F7))</f>
        <v>-0.64606691411880246</v>
      </c>
      <c r="Y7" s="55"/>
    </row>
    <row r="8" spans="1:25" s="44" customFormat="1" ht="19.95" customHeight="1" outlineLevel="1" thickBot="1" x14ac:dyDescent="0.3">
      <c r="A8" s="98"/>
      <c r="B8" s="99"/>
      <c r="C8" s="45" t="s">
        <v>165</v>
      </c>
      <c r="D8" s="45" t="s">
        <v>167</v>
      </c>
      <c r="E8" s="45" t="s">
        <v>168</v>
      </c>
      <c r="F8" s="100">
        <f>+F9+F10+F11+F12+F13+F14+F15</f>
        <v>240900</v>
      </c>
      <c r="G8" s="99"/>
      <c r="H8" s="100">
        <f ca="1">+H9+H10+H11+H12+H13+H14+H15</f>
        <v>165000</v>
      </c>
      <c r="I8" s="100">
        <f ca="1">+I9+I10+I11+I12+I13+I14+I15</f>
        <v>18290.322580645159</v>
      </c>
      <c r="J8" s="100">
        <f ca="1">+J9+J10+J11+J12+J13+J14+J15</f>
        <v>183290.32258064515</v>
      </c>
      <c r="K8" s="100">
        <f ca="1">+K9+K10+K11+K12+K13+K14+K15</f>
        <v>57609.677419354834</v>
      </c>
      <c r="L8" s="132">
        <f t="shared" ca="1" si="0"/>
        <v>0.2391435343269192</v>
      </c>
      <c r="M8" s="133"/>
      <c r="N8" s="133"/>
      <c r="O8" s="100">
        <f>+O9+O10+O11+O12+O13+O14+O15</f>
        <v>500</v>
      </c>
      <c r="P8" s="100">
        <f>+P9+P10+P11+P12+P13+P14+P15</f>
        <v>500</v>
      </c>
      <c r="Q8" s="100">
        <f>+Q9+Q10+Q11+Q12+Q13+Q14+Q15</f>
        <v>500</v>
      </c>
      <c r="R8" s="100">
        <f t="shared" ref="R8:T8" si="3">+R9+R10+R11+R12+R13+R14+R15</f>
        <v>2500</v>
      </c>
      <c r="S8" s="100">
        <f t="shared" si="3"/>
        <v>2000</v>
      </c>
      <c r="T8" s="100">
        <f t="shared" si="3"/>
        <v>2000</v>
      </c>
      <c r="U8" s="100">
        <f ca="1">+U9+U10+U11+U12+U13+U14+U15</f>
        <v>191290.32258064515</v>
      </c>
      <c r="V8" s="99"/>
      <c r="W8" s="100">
        <f ca="1">+W9+W10+W11+W12+W13+W14+W15</f>
        <v>49609.677419354834</v>
      </c>
      <c r="X8" s="132">
        <f ca="1">IF(ISERROR(+W8/F8)," ",(+W8/F8))</f>
        <v>0.2059347339948312</v>
      </c>
      <c r="Y8" s="100"/>
    </row>
    <row r="9" spans="1:25" ht="13.8" outlineLevel="2" thickBot="1" x14ac:dyDescent="0.3">
      <c r="A9" s="98" t="str">
        <f t="shared" ref="A9:A72" si="4">+CONCATENATE(C9,D9)</f>
        <v>A1.1.1</v>
      </c>
      <c r="C9" s="101" t="s">
        <v>165</v>
      </c>
      <c r="D9" s="92" t="s">
        <v>169</v>
      </c>
      <c r="E9" s="101" t="s">
        <v>170</v>
      </c>
      <c r="F9" s="105">
        <v>50400</v>
      </c>
      <c r="H9" s="134">
        <f ca="1">SUMIF('LISTE DES TRANSACTIONS REP 04'!A:G,' RAPPORT FINANCIER N° 04'!A9,'LISTE DES TRANSACTIONS REP 04'!G:G)</f>
        <v>160000</v>
      </c>
      <c r="I9" s="134">
        <f ca="1">+' RAPPORT FINANCIER N° 03'!J9</f>
        <v>0</v>
      </c>
      <c r="J9" s="134">
        <f ca="1">+H9+I9</f>
        <v>160000</v>
      </c>
      <c r="K9" s="134">
        <f ca="1">+F9-J9</f>
        <v>-109600</v>
      </c>
      <c r="L9" s="135">
        <f ca="1">IF(ISERROR(+K9/F9)," ",(+K9/F9))</f>
        <v>-2.1746031746031744</v>
      </c>
      <c r="M9" s="136"/>
      <c r="N9" s="136"/>
      <c r="O9" s="137">
        <v>500</v>
      </c>
      <c r="P9" s="137">
        <v>500</v>
      </c>
      <c r="Q9" s="137">
        <v>500</v>
      </c>
      <c r="R9" s="137">
        <v>2500</v>
      </c>
      <c r="S9" s="137">
        <v>2000</v>
      </c>
      <c r="T9" s="137">
        <v>2000</v>
      </c>
      <c r="U9" s="137">
        <f ca="1">+J9+O9+P9+Q9+R9+S9+T9</f>
        <v>168000</v>
      </c>
      <c r="W9" s="138">
        <f ca="1">+F9-U9</f>
        <v>-117600</v>
      </c>
      <c r="X9" s="139">
        <f ca="1">IF(ISERROR(+W9/F9)," ",(+W9/F9))</f>
        <v>-2.3333333333333335</v>
      </c>
      <c r="Y9" s="138"/>
    </row>
    <row r="10" spans="1:25" ht="13.8" outlineLevel="2" thickBot="1" x14ac:dyDescent="0.3">
      <c r="A10" s="98" t="str">
        <f t="shared" si="4"/>
        <v>A1.1.2</v>
      </c>
      <c r="C10" s="101" t="s">
        <v>165</v>
      </c>
      <c r="D10" s="92" t="s">
        <v>177</v>
      </c>
      <c r="E10" s="101" t="s">
        <v>178</v>
      </c>
      <c r="F10" s="105">
        <v>76750</v>
      </c>
      <c r="H10" s="134">
        <f ca="1">SUMIF('LISTE DES TRANSACTIONS REP 04'!A:G,' RAPPORT FINANCIER N° 04'!A10,'LISTE DES TRANSACTIONS REP 04'!G:G)</f>
        <v>0</v>
      </c>
      <c r="I10" s="134">
        <f ca="1">+' RAPPORT FINANCIER N° 03'!J10</f>
        <v>161.29032258064515</v>
      </c>
      <c r="J10" s="134">
        <f t="shared" ref="J10:J31" ca="1" si="5">+H10+I10</f>
        <v>161.29032258064515</v>
      </c>
      <c r="K10" s="134">
        <f t="shared" ref="K10:K31" ca="1" si="6">+F10-J10</f>
        <v>76588.709677419349</v>
      </c>
      <c r="L10" s="135">
        <f t="shared" ref="L10:L73" ca="1" si="7">IF(ISERROR(+K10/F10)," ",(+K10/F10))</f>
        <v>0.99789849742565928</v>
      </c>
      <c r="M10" s="136"/>
      <c r="N10" s="136"/>
      <c r="O10" s="137"/>
      <c r="P10" s="137"/>
      <c r="Q10" s="137"/>
      <c r="R10" s="137"/>
      <c r="S10" s="137"/>
      <c r="T10" s="137"/>
      <c r="U10" s="137">
        <f t="shared" ref="U10:U31" ca="1" si="8">+J10+O10+P10+Q10+R10+S10+T10</f>
        <v>161.29032258064515</v>
      </c>
      <c r="W10" s="138">
        <f t="shared" ref="W10:W31" ca="1" si="9">+F10-U10</f>
        <v>76588.709677419349</v>
      </c>
      <c r="X10" s="139">
        <f t="shared" ref="X10:X31" ca="1" si="10">IF(ISERROR(+W10/F10)," ",(+W10/F10))</f>
        <v>0.99789849742565928</v>
      </c>
      <c r="Y10" s="138"/>
    </row>
    <row r="11" spans="1:25" ht="13.8" outlineLevel="2" thickBot="1" x14ac:dyDescent="0.3">
      <c r="A11" s="98" t="str">
        <f t="shared" si="4"/>
        <v>A1.1.3</v>
      </c>
      <c r="C11" s="101" t="s">
        <v>165</v>
      </c>
      <c r="D11" s="92" t="s">
        <v>186</v>
      </c>
      <c r="E11" s="101" t="s">
        <v>187</v>
      </c>
      <c r="F11" s="105">
        <v>20000</v>
      </c>
      <c r="H11" s="134">
        <f ca="1">SUMIF('LISTE DES TRANSACTIONS REP 04'!A:G,' RAPPORT FINANCIER N° 04'!A11,'LISTE DES TRANSACTIONS REP 04'!G:G)</f>
        <v>0</v>
      </c>
      <c r="I11" s="134">
        <f ca="1">+' RAPPORT FINANCIER N° 03'!J11</f>
        <v>1129.0322580645161</v>
      </c>
      <c r="J11" s="134">
        <f t="shared" ca="1" si="5"/>
        <v>1129.0322580645161</v>
      </c>
      <c r="K11" s="134">
        <f t="shared" ca="1" si="6"/>
        <v>18870.967741935485</v>
      </c>
      <c r="L11" s="135">
        <f t="shared" ca="1" si="7"/>
        <v>0.94354838709677424</v>
      </c>
      <c r="M11" s="136"/>
      <c r="N11" s="136"/>
      <c r="O11" s="137"/>
      <c r="P11" s="137"/>
      <c r="Q11" s="137"/>
      <c r="R11" s="137"/>
      <c r="S11" s="137"/>
      <c r="T11" s="137"/>
      <c r="U11" s="137">
        <f t="shared" ca="1" si="8"/>
        <v>1129.0322580645161</v>
      </c>
      <c r="W11" s="138">
        <f t="shared" ca="1" si="9"/>
        <v>18870.967741935485</v>
      </c>
      <c r="X11" s="139">
        <f t="shared" ca="1" si="10"/>
        <v>0.94354838709677424</v>
      </c>
      <c r="Y11" s="138"/>
    </row>
    <row r="12" spans="1:25" ht="13.8" outlineLevel="2" thickBot="1" x14ac:dyDescent="0.3">
      <c r="A12" s="98" t="str">
        <f t="shared" si="4"/>
        <v>A1.1.4</v>
      </c>
      <c r="C12" s="101" t="s">
        <v>165</v>
      </c>
      <c r="D12" s="92" t="s">
        <v>192</v>
      </c>
      <c r="E12" s="101" t="s">
        <v>193</v>
      </c>
      <c r="F12" s="105">
        <v>8750</v>
      </c>
      <c r="H12" s="134">
        <f ca="1">SUMIF('LISTE DES TRANSACTIONS REP 04'!A:G,' RAPPORT FINANCIER N° 04'!A12,'LISTE DES TRANSACTIONS REP 04'!G:G)</f>
        <v>0</v>
      </c>
      <c r="I12" s="134">
        <f ca="1">+' RAPPORT FINANCIER N° 03'!J12</f>
        <v>0</v>
      </c>
      <c r="J12" s="134">
        <f t="shared" ca="1" si="5"/>
        <v>0</v>
      </c>
      <c r="K12" s="134">
        <f t="shared" ca="1" si="6"/>
        <v>8750</v>
      </c>
      <c r="L12" s="135">
        <f t="shared" ca="1" si="7"/>
        <v>1</v>
      </c>
      <c r="M12" s="136"/>
      <c r="N12" s="136"/>
      <c r="O12" s="137"/>
      <c r="P12" s="137"/>
      <c r="Q12" s="137"/>
      <c r="R12" s="137"/>
      <c r="S12" s="137"/>
      <c r="T12" s="137"/>
      <c r="U12" s="137">
        <f t="shared" ca="1" si="8"/>
        <v>0</v>
      </c>
      <c r="W12" s="138">
        <f t="shared" ca="1" si="9"/>
        <v>8750</v>
      </c>
      <c r="X12" s="139">
        <f t="shared" ca="1" si="10"/>
        <v>1</v>
      </c>
      <c r="Y12" s="138"/>
    </row>
    <row r="13" spans="1:25" ht="13.8" outlineLevel="2" thickBot="1" x14ac:dyDescent="0.3">
      <c r="A13" s="98" t="str">
        <f t="shared" si="4"/>
        <v>A1.1.6</v>
      </c>
      <c r="C13" s="101" t="s">
        <v>165</v>
      </c>
      <c r="D13" s="92" t="s">
        <v>202</v>
      </c>
      <c r="E13" s="101" t="s">
        <v>198</v>
      </c>
      <c r="F13" s="105">
        <v>25000</v>
      </c>
      <c r="H13" s="134">
        <f ca="1">SUMIF('LISTE DES TRANSACTIONS REP 04'!A:G,' RAPPORT FINANCIER N° 04'!A13,'LISTE DES TRANSACTIONS REP 04'!G:G)</f>
        <v>0</v>
      </c>
      <c r="I13" s="134">
        <f ca="1">+' RAPPORT FINANCIER N° 03'!J13</f>
        <v>2000</v>
      </c>
      <c r="J13" s="134">
        <f t="shared" ca="1" si="5"/>
        <v>2000</v>
      </c>
      <c r="K13" s="134">
        <f t="shared" ca="1" si="6"/>
        <v>23000</v>
      </c>
      <c r="L13" s="135">
        <f t="shared" ca="1" si="7"/>
        <v>0.92</v>
      </c>
      <c r="M13" s="136"/>
      <c r="N13" s="136"/>
      <c r="O13" s="137"/>
      <c r="P13" s="137"/>
      <c r="Q13" s="137"/>
      <c r="R13" s="137"/>
      <c r="S13" s="137"/>
      <c r="T13" s="137"/>
      <c r="U13" s="137">
        <f t="shared" ca="1" si="8"/>
        <v>2000</v>
      </c>
      <c r="W13" s="138">
        <f t="shared" ca="1" si="9"/>
        <v>23000</v>
      </c>
      <c r="X13" s="139">
        <f t="shared" ca="1" si="10"/>
        <v>0.92</v>
      </c>
      <c r="Y13" s="138"/>
    </row>
    <row r="14" spans="1:25" ht="13.8" outlineLevel="2" thickBot="1" x14ac:dyDescent="0.3">
      <c r="A14" s="98" t="str">
        <f t="shared" si="4"/>
        <v>A1.1.7</v>
      </c>
      <c r="C14" s="101" t="s">
        <v>165</v>
      </c>
      <c r="D14" s="92" t="s">
        <v>206</v>
      </c>
      <c r="E14" s="101" t="s">
        <v>203</v>
      </c>
      <c r="F14" s="105">
        <v>60000</v>
      </c>
      <c r="H14" s="134">
        <f ca="1">SUMIF('LISTE DES TRANSACTIONS REP 04'!A:G,' RAPPORT FINANCIER N° 04'!A14,'LISTE DES TRANSACTIONS REP 04'!G:G)</f>
        <v>5000</v>
      </c>
      <c r="I14" s="134">
        <f ca="1">+' RAPPORT FINANCIER N° 03'!J14</f>
        <v>15000</v>
      </c>
      <c r="J14" s="134">
        <f t="shared" ca="1" si="5"/>
        <v>20000</v>
      </c>
      <c r="K14" s="134">
        <f t="shared" ca="1" si="6"/>
        <v>40000</v>
      </c>
      <c r="L14" s="135">
        <f t="shared" ca="1" si="7"/>
        <v>0.66666666666666663</v>
      </c>
      <c r="M14" s="136"/>
      <c r="N14" s="136"/>
      <c r="O14" s="137"/>
      <c r="P14" s="137"/>
      <c r="Q14" s="137"/>
      <c r="R14" s="137"/>
      <c r="S14" s="137"/>
      <c r="T14" s="137"/>
      <c r="U14" s="137">
        <f t="shared" ca="1" si="8"/>
        <v>20000</v>
      </c>
      <c r="W14" s="138">
        <f t="shared" ca="1" si="9"/>
        <v>40000</v>
      </c>
      <c r="X14" s="139">
        <f t="shared" ca="1" si="10"/>
        <v>0.66666666666666663</v>
      </c>
      <c r="Y14" s="138"/>
    </row>
    <row r="15" spans="1:25" ht="13.2" outlineLevel="2" x14ac:dyDescent="0.25">
      <c r="A15" s="98" t="str">
        <f t="shared" si="4"/>
        <v>A1.1.8</v>
      </c>
      <c r="C15" s="101" t="s">
        <v>165</v>
      </c>
      <c r="D15" s="92" t="s">
        <v>389</v>
      </c>
      <c r="E15" s="101" t="s">
        <v>207</v>
      </c>
      <c r="F15" s="105">
        <v>0</v>
      </c>
      <c r="H15" s="134">
        <f ca="1">SUMIF('LISTE DES TRANSACTIONS REP 04'!A:G,' RAPPORT FINANCIER N° 04'!A15,'LISTE DES TRANSACTIONS REP 04'!G:G)</f>
        <v>0</v>
      </c>
      <c r="I15" s="134">
        <f ca="1">+' RAPPORT FINANCIER N° 03'!J15</f>
        <v>0</v>
      </c>
      <c r="J15" s="134">
        <f t="shared" ca="1" si="5"/>
        <v>0</v>
      </c>
      <c r="K15" s="134">
        <f t="shared" ca="1" si="6"/>
        <v>0</v>
      </c>
      <c r="L15" s="135" t="str">
        <f t="shared" ca="1" si="7"/>
        <v xml:space="preserve"> </v>
      </c>
      <c r="M15" s="136"/>
      <c r="N15" s="136"/>
      <c r="O15" s="137"/>
      <c r="P15" s="137"/>
      <c r="Q15" s="137"/>
      <c r="R15" s="137"/>
      <c r="S15" s="137"/>
      <c r="T15" s="137"/>
      <c r="U15" s="137">
        <f t="shared" ca="1" si="8"/>
        <v>0</v>
      </c>
      <c r="W15" s="138">
        <f t="shared" ca="1" si="9"/>
        <v>0</v>
      </c>
      <c r="X15" s="139" t="str">
        <f t="shared" ca="1" si="10"/>
        <v xml:space="preserve"> </v>
      </c>
      <c r="Y15" s="138"/>
    </row>
    <row r="16" spans="1:25" ht="14.4" outlineLevel="1" thickBot="1" x14ac:dyDescent="0.3">
      <c r="A16" s="98" t="str">
        <f t="shared" si="4"/>
        <v>A1.2</v>
      </c>
      <c r="C16" s="45" t="s">
        <v>165</v>
      </c>
      <c r="D16" s="45" t="s">
        <v>210</v>
      </c>
      <c r="E16" s="45" t="s">
        <v>168</v>
      </c>
      <c r="F16" s="100">
        <f>+F17+F18+F19+F20+F21+F22+F23</f>
        <v>12000</v>
      </c>
      <c r="H16" s="100">
        <f ca="1">+H17+H18+H19+H20+H21+H22+H23</f>
        <v>110000</v>
      </c>
      <c r="I16" s="100">
        <f ca="1">+I17+I18+I19+I20+I21+I22+I23</f>
        <v>12000</v>
      </c>
      <c r="J16" s="100">
        <f ca="1">+J17+J18+J19+J20+J21+J22+J23</f>
        <v>122000</v>
      </c>
      <c r="K16" s="100">
        <f ca="1">+K17+K18+K19+K20+K21+K22+K23</f>
        <v>-110000</v>
      </c>
      <c r="L16" s="132">
        <f t="shared" ca="1" si="7"/>
        <v>-9.1666666666666661</v>
      </c>
      <c r="M16" s="133"/>
      <c r="N16" s="133"/>
      <c r="O16" s="100">
        <f>+O17+O18+O19+O20+O21+O22+O23</f>
        <v>0</v>
      </c>
      <c r="P16" s="100">
        <f>+P17+P18+P19+P20+P21+P22+P23</f>
        <v>0</v>
      </c>
      <c r="Q16" s="100">
        <f>+Q17+Q18+Q19+Q20+Q21+Q22+Q23</f>
        <v>0</v>
      </c>
      <c r="R16" s="100">
        <f t="shared" ref="R16:T16" si="11">+R17+R18+R19+R20+R21+R22+R23</f>
        <v>0</v>
      </c>
      <c r="S16" s="100">
        <f t="shared" si="11"/>
        <v>0</v>
      </c>
      <c r="T16" s="100">
        <f t="shared" si="11"/>
        <v>0</v>
      </c>
      <c r="U16" s="100">
        <f ca="1">+U17+U18+U19+U20+U21+U22+U23</f>
        <v>122000</v>
      </c>
      <c r="W16" s="100">
        <f ca="1">+W17+W18+W19+W20+W21+W22+W23</f>
        <v>-110000</v>
      </c>
      <c r="X16" s="132">
        <f ca="1">IF(ISERROR(+W16/F16)," ",(+W16/F16))</f>
        <v>-9.1666666666666661</v>
      </c>
      <c r="Y16" s="100"/>
    </row>
    <row r="17" spans="1:25" ht="13.8" outlineLevel="2" thickBot="1" x14ac:dyDescent="0.3">
      <c r="A17" s="98" t="str">
        <f t="shared" si="4"/>
        <v>A1.2.1</v>
      </c>
      <c r="C17" s="101" t="s">
        <v>165</v>
      </c>
      <c r="D17" s="92" t="s">
        <v>211</v>
      </c>
      <c r="E17" s="101" t="s">
        <v>170</v>
      </c>
      <c r="F17" s="105">
        <v>0</v>
      </c>
      <c r="H17" s="134">
        <f ca="1">SUMIF('LISTE DES TRANSACTIONS REP 04'!A:G,' RAPPORT FINANCIER N° 04'!A17,'LISTE DES TRANSACTIONS REP 04'!G:G)</f>
        <v>110000</v>
      </c>
      <c r="I17" s="134">
        <f ca="1">+' RAPPORT FINANCIER N° 03'!J17</f>
        <v>0</v>
      </c>
      <c r="J17" s="134">
        <f t="shared" ca="1" si="5"/>
        <v>110000</v>
      </c>
      <c r="K17" s="134">
        <f t="shared" ca="1" si="6"/>
        <v>-110000</v>
      </c>
      <c r="L17" s="135" t="str">
        <f t="shared" ca="1" si="7"/>
        <v xml:space="preserve"> </v>
      </c>
      <c r="M17" s="136"/>
      <c r="N17" s="136"/>
      <c r="O17" s="137"/>
      <c r="P17" s="137"/>
      <c r="Q17" s="137"/>
      <c r="R17" s="137"/>
      <c r="S17" s="137"/>
      <c r="T17" s="137"/>
      <c r="U17" s="137">
        <f t="shared" ca="1" si="8"/>
        <v>110000</v>
      </c>
      <c r="W17" s="138">
        <f t="shared" ca="1" si="9"/>
        <v>-110000</v>
      </c>
      <c r="X17" s="139" t="str">
        <f t="shared" ca="1" si="10"/>
        <v xml:space="preserve"> </v>
      </c>
      <c r="Y17" s="138"/>
    </row>
    <row r="18" spans="1:25" ht="13.8" outlineLevel="2" thickBot="1" x14ac:dyDescent="0.3">
      <c r="A18" s="98" t="str">
        <f t="shared" si="4"/>
        <v>A1.2.2</v>
      </c>
      <c r="C18" s="101" t="s">
        <v>165</v>
      </c>
      <c r="D18" s="92" t="s">
        <v>213</v>
      </c>
      <c r="E18" s="101" t="s">
        <v>178</v>
      </c>
      <c r="F18" s="105">
        <v>12000</v>
      </c>
      <c r="H18" s="134">
        <f ca="1">SUMIF('LISTE DES TRANSACTIONS REP 04'!A:G,' RAPPORT FINANCIER N° 04'!A18,'LISTE DES TRANSACTIONS REP 04'!G:G)</f>
        <v>0</v>
      </c>
      <c r="I18" s="134">
        <f ca="1">+' RAPPORT FINANCIER N° 03'!J18</f>
        <v>12000</v>
      </c>
      <c r="J18" s="134">
        <f t="shared" ca="1" si="5"/>
        <v>12000</v>
      </c>
      <c r="K18" s="134">
        <f t="shared" ca="1" si="6"/>
        <v>0</v>
      </c>
      <c r="L18" s="135">
        <f t="shared" ca="1" si="7"/>
        <v>0</v>
      </c>
      <c r="M18" s="136"/>
      <c r="N18" s="136"/>
      <c r="O18" s="137"/>
      <c r="P18" s="137"/>
      <c r="Q18" s="137"/>
      <c r="R18" s="137"/>
      <c r="S18" s="137"/>
      <c r="T18" s="137"/>
      <c r="U18" s="137">
        <f t="shared" ca="1" si="8"/>
        <v>12000</v>
      </c>
      <c r="W18" s="138">
        <f t="shared" ca="1" si="9"/>
        <v>0</v>
      </c>
      <c r="X18" s="139">
        <f t="shared" ca="1" si="10"/>
        <v>0</v>
      </c>
      <c r="Y18" s="138"/>
    </row>
    <row r="19" spans="1:25" ht="13.8" outlineLevel="2" thickBot="1" x14ac:dyDescent="0.3">
      <c r="A19" s="98" t="str">
        <f t="shared" si="4"/>
        <v>A1.2.3</v>
      </c>
      <c r="C19" s="101" t="s">
        <v>165</v>
      </c>
      <c r="D19" s="92" t="s">
        <v>215</v>
      </c>
      <c r="E19" s="101" t="s">
        <v>187</v>
      </c>
      <c r="F19" s="105">
        <v>0</v>
      </c>
      <c r="H19" s="134">
        <f ca="1">SUMIF('LISTE DES TRANSACTIONS REP 04'!A:G,' RAPPORT FINANCIER N° 04'!A19,'LISTE DES TRANSACTIONS REP 04'!G:G)</f>
        <v>0</v>
      </c>
      <c r="I19" s="134">
        <f ca="1">+' RAPPORT FINANCIER N° 03'!J19</f>
        <v>0</v>
      </c>
      <c r="J19" s="134">
        <f t="shared" ca="1" si="5"/>
        <v>0</v>
      </c>
      <c r="K19" s="134">
        <f t="shared" ca="1" si="6"/>
        <v>0</v>
      </c>
      <c r="L19" s="135" t="str">
        <f t="shared" ca="1" si="7"/>
        <v xml:space="preserve"> </v>
      </c>
      <c r="M19" s="136"/>
      <c r="N19" s="136"/>
      <c r="O19" s="137"/>
      <c r="P19" s="137"/>
      <c r="Q19" s="137"/>
      <c r="R19" s="137"/>
      <c r="S19" s="137"/>
      <c r="T19" s="137"/>
      <c r="U19" s="137">
        <f t="shared" ca="1" si="8"/>
        <v>0</v>
      </c>
      <c r="W19" s="138">
        <f t="shared" ca="1" si="9"/>
        <v>0</v>
      </c>
      <c r="X19" s="139" t="str">
        <f t="shared" ca="1" si="10"/>
        <v xml:space="preserve"> </v>
      </c>
      <c r="Y19" s="138"/>
    </row>
    <row r="20" spans="1:25" ht="13.8" outlineLevel="2" thickBot="1" x14ac:dyDescent="0.3">
      <c r="A20" s="98" t="str">
        <f t="shared" si="4"/>
        <v>A1.2.4</v>
      </c>
      <c r="C20" s="101" t="s">
        <v>165</v>
      </c>
      <c r="D20" s="92" t="s">
        <v>216</v>
      </c>
      <c r="E20" s="101" t="s">
        <v>193</v>
      </c>
      <c r="F20" s="105">
        <v>0</v>
      </c>
      <c r="H20" s="134">
        <f ca="1">SUMIF('LISTE DES TRANSACTIONS REP 04'!A:G,' RAPPORT FINANCIER N° 04'!A20,'LISTE DES TRANSACTIONS REP 04'!G:G)</f>
        <v>0</v>
      </c>
      <c r="I20" s="134">
        <f ca="1">+' RAPPORT FINANCIER N° 03'!J20</f>
        <v>0</v>
      </c>
      <c r="J20" s="134">
        <f t="shared" ca="1" si="5"/>
        <v>0</v>
      </c>
      <c r="K20" s="134">
        <f t="shared" ca="1" si="6"/>
        <v>0</v>
      </c>
      <c r="L20" s="135" t="str">
        <f t="shared" ca="1" si="7"/>
        <v xml:space="preserve"> </v>
      </c>
      <c r="M20" s="136"/>
      <c r="N20" s="136"/>
      <c r="O20" s="137"/>
      <c r="P20" s="137"/>
      <c r="Q20" s="137"/>
      <c r="R20" s="137"/>
      <c r="S20" s="137"/>
      <c r="T20" s="137"/>
      <c r="U20" s="137">
        <f t="shared" ca="1" si="8"/>
        <v>0</v>
      </c>
      <c r="W20" s="138">
        <f t="shared" ca="1" si="9"/>
        <v>0</v>
      </c>
      <c r="X20" s="139" t="str">
        <f t="shared" ca="1" si="10"/>
        <v xml:space="preserve"> </v>
      </c>
      <c r="Y20" s="138"/>
    </row>
    <row r="21" spans="1:25" ht="13.8" outlineLevel="2" thickBot="1" x14ac:dyDescent="0.3">
      <c r="A21" s="98" t="str">
        <f t="shared" si="4"/>
        <v>A1.2.5</v>
      </c>
      <c r="C21" s="101" t="s">
        <v>165</v>
      </c>
      <c r="D21" s="92" t="s">
        <v>217</v>
      </c>
      <c r="E21" s="101" t="s">
        <v>198</v>
      </c>
      <c r="F21" s="105">
        <v>0</v>
      </c>
      <c r="H21" s="134">
        <f ca="1">SUMIF('LISTE DES TRANSACTIONS REP 04'!A:G,' RAPPORT FINANCIER N° 04'!A21,'LISTE DES TRANSACTIONS REP 04'!G:G)</f>
        <v>0</v>
      </c>
      <c r="I21" s="134">
        <f ca="1">+' RAPPORT FINANCIER N° 03'!J21</f>
        <v>0</v>
      </c>
      <c r="J21" s="134">
        <f t="shared" ca="1" si="5"/>
        <v>0</v>
      </c>
      <c r="K21" s="134">
        <f t="shared" ca="1" si="6"/>
        <v>0</v>
      </c>
      <c r="L21" s="135" t="str">
        <f t="shared" ca="1" si="7"/>
        <v xml:space="preserve"> </v>
      </c>
      <c r="M21" s="136"/>
      <c r="N21" s="136"/>
      <c r="O21" s="137"/>
      <c r="P21" s="137"/>
      <c r="Q21" s="137"/>
      <c r="R21" s="137"/>
      <c r="S21" s="137"/>
      <c r="T21" s="137"/>
      <c r="U21" s="137">
        <f t="shared" ca="1" si="8"/>
        <v>0</v>
      </c>
      <c r="W21" s="138">
        <f t="shared" ca="1" si="9"/>
        <v>0</v>
      </c>
      <c r="X21" s="139" t="str">
        <f t="shared" ca="1" si="10"/>
        <v xml:space="preserve"> </v>
      </c>
      <c r="Y21" s="138"/>
    </row>
    <row r="22" spans="1:25" ht="13.8" outlineLevel="2" thickBot="1" x14ac:dyDescent="0.3">
      <c r="A22" s="98" t="str">
        <f t="shared" si="4"/>
        <v>A1.2.6</v>
      </c>
      <c r="C22" s="101" t="s">
        <v>165</v>
      </c>
      <c r="D22" s="92" t="s">
        <v>218</v>
      </c>
      <c r="E22" s="101" t="s">
        <v>203</v>
      </c>
      <c r="F22" s="105">
        <v>0</v>
      </c>
      <c r="H22" s="134">
        <f ca="1">SUMIF('LISTE DES TRANSACTIONS REP 04'!A:G,' RAPPORT FINANCIER N° 04'!A22,'LISTE DES TRANSACTIONS REP 04'!G:G)</f>
        <v>0</v>
      </c>
      <c r="I22" s="134">
        <f ca="1">+' RAPPORT FINANCIER N° 03'!J22</f>
        <v>0</v>
      </c>
      <c r="J22" s="134">
        <f t="shared" ca="1" si="5"/>
        <v>0</v>
      </c>
      <c r="K22" s="134">
        <f t="shared" ca="1" si="6"/>
        <v>0</v>
      </c>
      <c r="L22" s="135" t="str">
        <f t="shared" ca="1" si="7"/>
        <v xml:space="preserve"> </v>
      </c>
      <c r="M22" s="136"/>
      <c r="N22" s="136"/>
      <c r="O22" s="137"/>
      <c r="P22" s="137"/>
      <c r="Q22" s="137"/>
      <c r="R22" s="137"/>
      <c r="S22" s="137"/>
      <c r="T22" s="137"/>
      <c r="U22" s="137">
        <f t="shared" ca="1" si="8"/>
        <v>0</v>
      </c>
      <c r="W22" s="138">
        <f t="shared" ca="1" si="9"/>
        <v>0</v>
      </c>
      <c r="X22" s="139" t="str">
        <f t="shared" ca="1" si="10"/>
        <v xml:space="preserve"> </v>
      </c>
      <c r="Y22" s="138"/>
    </row>
    <row r="23" spans="1:25" ht="13.2" outlineLevel="2" x14ac:dyDescent="0.25">
      <c r="A23" s="98" t="str">
        <f t="shared" si="4"/>
        <v>A1.2.7</v>
      </c>
      <c r="C23" s="101" t="s">
        <v>165</v>
      </c>
      <c r="D23" s="92" t="s">
        <v>219</v>
      </c>
      <c r="E23" s="101" t="s">
        <v>207</v>
      </c>
      <c r="F23" s="105">
        <v>0</v>
      </c>
      <c r="H23" s="134">
        <f ca="1">SUMIF('LISTE DES TRANSACTIONS REP 04'!A:G,' RAPPORT FINANCIER N° 04'!A23,'LISTE DES TRANSACTIONS REP 04'!G:G)</f>
        <v>0</v>
      </c>
      <c r="I23" s="134">
        <f ca="1">+' RAPPORT FINANCIER N° 03'!J23</f>
        <v>0</v>
      </c>
      <c r="J23" s="134">
        <f t="shared" ca="1" si="5"/>
        <v>0</v>
      </c>
      <c r="K23" s="134">
        <f t="shared" ca="1" si="6"/>
        <v>0</v>
      </c>
      <c r="L23" s="135" t="str">
        <f t="shared" ca="1" si="7"/>
        <v xml:space="preserve"> </v>
      </c>
      <c r="M23" s="136"/>
      <c r="N23" s="136"/>
      <c r="O23" s="137"/>
      <c r="P23" s="137"/>
      <c r="Q23" s="137"/>
      <c r="R23" s="137"/>
      <c r="S23" s="137"/>
      <c r="T23" s="137"/>
      <c r="U23" s="137">
        <f t="shared" ca="1" si="8"/>
        <v>0</v>
      </c>
      <c r="W23" s="138">
        <f t="shared" ca="1" si="9"/>
        <v>0</v>
      </c>
      <c r="X23" s="139" t="str">
        <f t="shared" ca="1" si="10"/>
        <v xml:space="preserve"> </v>
      </c>
      <c r="Y23" s="138"/>
    </row>
    <row r="24" spans="1:25" ht="14.4" outlineLevel="1" thickBot="1" x14ac:dyDescent="0.3">
      <c r="A24" s="98" t="str">
        <f t="shared" si="4"/>
        <v>A1.3</v>
      </c>
      <c r="C24" s="45" t="s">
        <v>165</v>
      </c>
      <c r="D24" s="45" t="s">
        <v>220</v>
      </c>
      <c r="E24" s="45" t="s">
        <v>168</v>
      </c>
      <c r="F24" s="100">
        <f>+F25+F26+F27+F28+F29+F30+F31</f>
        <v>0</v>
      </c>
      <c r="H24" s="100">
        <f ca="1">+H25+H26+H27+H28+H29+H30+H31</f>
        <v>103000</v>
      </c>
      <c r="I24" s="100">
        <f ca="1">+I25+I26+I27+I28+I29+I30+I31</f>
        <v>0</v>
      </c>
      <c r="J24" s="100">
        <f ca="1">+J25+J26+J27+J28+J29+J30+J31</f>
        <v>103000</v>
      </c>
      <c r="K24" s="100">
        <f ca="1">+K25+K26+K27+K28+K29+K30+K31</f>
        <v>-103000</v>
      </c>
      <c r="L24" s="132" t="str">
        <f t="shared" ca="1" si="7"/>
        <v xml:space="preserve"> </v>
      </c>
      <c r="M24" s="133"/>
      <c r="N24" s="133"/>
      <c r="O24" s="100">
        <f>+O25+O26+O27+O28+O29+O30+O31</f>
        <v>0</v>
      </c>
      <c r="P24" s="100">
        <f>+P25+P26+P27+P28+P29+P30+P31</f>
        <v>0</v>
      </c>
      <c r="Q24" s="100">
        <f>+Q25+Q26+Q27+Q28+Q29+Q30+Q31</f>
        <v>0</v>
      </c>
      <c r="R24" s="100">
        <f t="shared" ref="R24:T24" si="12">+R25+R26+R27+R28+R29+R30+R31</f>
        <v>0</v>
      </c>
      <c r="S24" s="100">
        <f t="shared" si="12"/>
        <v>0</v>
      </c>
      <c r="T24" s="100">
        <f t="shared" si="12"/>
        <v>0</v>
      </c>
      <c r="U24" s="100">
        <f ca="1">+U25+U26+U27+U28+U29+U30+U31</f>
        <v>103000</v>
      </c>
      <c r="W24" s="100">
        <f ca="1">+W25+W26+W27+W28+W29+W30+W31</f>
        <v>-103000</v>
      </c>
      <c r="X24" s="132" t="str">
        <f ca="1">IF(ISERROR(+W24/F24)," ",(+W24/F24))</f>
        <v xml:space="preserve"> </v>
      </c>
      <c r="Y24" s="100"/>
    </row>
    <row r="25" spans="1:25" ht="13.8" outlineLevel="2" thickBot="1" x14ac:dyDescent="0.3">
      <c r="A25" s="98" t="str">
        <f t="shared" si="4"/>
        <v>A1.3.1</v>
      </c>
      <c r="C25" s="101" t="s">
        <v>165</v>
      </c>
      <c r="D25" s="92" t="s">
        <v>221</v>
      </c>
      <c r="E25" s="101" t="s">
        <v>170</v>
      </c>
      <c r="F25" s="105">
        <v>0</v>
      </c>
      <c r="H25" s="134">
        <f ca="1">SUMIF('LISTE DES TRANSACTIONS REP 04'!A:G,' RAPPORT FINANCIER N° 04'!A25,'LISTE DES TRANSACTIONS REP 04'!G:G)</f>
        <v>0</v>
      </c>
      <c r="I25" s="134">
        <f ca="1">+' RAPPORT FINANCIER N° 03'!J25</f>
        <v>0</v>
      </c>
      <c r="J25" s="134">
        <f t="shared" ca="1" si="5"/>
        <v>0</v>
      </c>
      <c r="K25" s="134">
        <f t="shared" ca="1" si="6"/>
        <v>0</v>
      </c>
      <c r="L25" s="135" t="str">
        <f t="shared" ca="1" si="7"/>
        <v xml:space="preserve"> </v>
      </c>
      <c r="M25" s="136"/>
      <c r="N25" s="136"/>
      <c r="O25" s="137"/>
      <c r="P25" s="137"/>
      <c r="Q25" s="137"/>
      <c r="R25" s="137"/>
      <c r="S25" s="137"/>
      <c r="T25" s="137"/>
      <c r="U25" s="137">
        <f t="shared" ca="1" si="8"/>
        <v>0</v>
      </c>
      <c r="W25" s="138">
        <f t="shared" ca="1" si="9"/>
        <v>0</v>
      </c>
      <c r="X25" s="139" t="str">
        <f t="shared" ca="1" si="10"/>
        <v xml:space="preserve"> </v>
      </c>
      <c r="Y25" s="138"/>
    </row>
    <row r="26" spans="1:25" ht="13.8" outlineLevel="2" thickBot="1" x14ac:dyDescent="0.3">
      <c r="A26" s="98" t="str">
        <f t="shared" si="4"/>
        <v>A1.3.2</v>
      </c>
      <c r="C26" s="101" t="s">
        <v>165</v>
      </c>
      <c r="D26" s="92" t="s">
        <v>222</v>
      </c>
      <c r="E26" s="101" t="s">
        <v>178</v>
      </c>
      <c r="F26" s="105">
        <v>0</v>
      </c>
      <c r="H26" s="134">
        <f ca="1">SUMIF('LISTE DES TRANSACTIONS REP 04'!A:G,' RAPPORT FINANCIER N° 04'!A26,'LISTE DES TRANSACTIONS REP 04'!G:G)</f>
        <v>0</v>
      </c>
      <c r="I26" s="134">
        <f ca="1">+' RAPPORT FINANCIER N° 03'!J26</f>
        <v>0</v>
      </c>
      <c r="J26" s="134">
        <f t="shared" ca="1" si="5"/>
        <v>0</v>
      </c>
      <c r="K26" s="134">
        <f t="shared" ca="1" si="6"/>
        <v>0</v>
      </c>
      <c r="L26" s="135" t="str">
        <f t="shared" ca="1" si="7"/>
        <v xml:space="preserve"> </v>
      </c>
      <c r="M26" s="136"/>
      <c r="N26" s="136"/>
      <c r="O26" s="137"/>
      <c r="P26" s="137"/>
      <c r="Q26" s="137"/>
      <c r="R26" s="137"/>
      <c r="S26" s="137"/>
      <c r="T26" s="137"/>
      <c r="U26" s="137">
        <f t="shared" ca="1" si="8"/>
        <v>0</v>
      </c>
      <c r="W26" s="138">
        <f t="shared" ca="1" si="9"/>
        <v>0</v>
      </c>
      <c r="X26" s="139" t="str">
        <f t="shared" ca="1" si="10"/>
        <v xml:space="preserve"> </v>
      </c>
      <c r="Y26" s="138"/>
    </row>
    <row r="27" spans="1:25" ht="13.8" outlineLevel="2" thickBot="1" x14ac:dyDescent="0.3">
      <c r="A27" s="98" t="str">
        <f t="shared" si="4"/>
        <v>A1.3.3</v>
      </c>
      <c r="C27" s="101" t="s">
        <v>165</v>
      </c>
      <c r="D27" s="92" t="s">
        <v>223</v>
      </c>
      <c r="E27" s="101" t="s">
        <v>187</v>
      </c>
      <c r="F27" s="105">
        <v>0</v>
      </c>
      <c r="H27" s="134">
        <f ca="1">SUMIF('LISTE DES TRANSACTIONS REP 04'!A:G,' RAPPORT FINANCIER N° 04'!A27,'LISTE DES TRANSACTIONS REP 04'!G:G)</f>
        <v>0</v>
      </c>
      <c r="I27" s="134">
        <f ca="1">+' RAPPORT FINANCIER N° 03'!J27</f>
        <v>0</v>
      </c>
      <c r="J27" s="134">
        <f t="shared" ca="1" si="5"/>
        <v>0</v>
      </c>
      <c r="K27" s="134">
        <f t="shared" ca="1" si="6"/>
        <v>0</v>
      </c>
      <c r="L27" s="135" t="str">
        <f t="shared" ca="1" si="7"/>
        <v xml:space="preserve"> </v>
      </c>
      <c r="M27" s="136"/>
      <c r="N27" s="136"/>
      <c r="O27" s="137"/>
      <c r="P27" s="137"/>
      <c r="Q27" s="137"/>
      <c r="R27" s="137"/>
      <c r="S27" s="137"/>
      <c r="T27" s="137"/>
      <c r="U27" s="137">
        <f t="shared" ca="1" si="8"/>
        <v>0</v>
      </c>
      <c r="W27" s="138">
        <f t="shared" ca="1" si="9"/>
        <v>0</v>
      </c>
      <c r="X27" s="139" t="str">
        <f t="shared" ca="1" si="10"/>
        <v xml:space="preserve"> </v>
      </c>
      <c r="Y27" s="138"/>
    </row>
    <row r="28" spans="1:25" ht="13.8" outlineLevel="2" thickBot="1" x14ac:dyDescent="0.3">
      <c r="A28" s="98" t="str">
        <f t="shared" si="4"/>
        <v>A1.3.4</v>
      </c>
      <c r="C28" s="101" t="s">
        <v>165</v>
      </c>
      <c r="D28" s="92" t="s">
        <v>224</v>
      </c>
      <c r="E28" s="101" t="s">
        <v>193</v>
      </c>
      <c r="F28" s="105">
        <v>0</v>
      </c>
      <c r="H28" s="134">
        <f ca="1">SUMIF('LISTE DES TRANSACTIONS REP 04'!A:G,' RAPPORT FINANCIER N° 04'!A28,'LISTE DES TRANSACTIONS REP 04'!G:G)</f>
        <v>0</v>
      </c>
      <c r="I28" s="134">
        <f ca="1">+' RAPPORT FINANCIER N° 03'!J28</f>
        <v>0</v>
      </c>
      <c r="J28" s="134">
        <f t="shared" ca="1" si="5"/>
        <v>0</v>
      </c>
      <c r="K28" s="134">
        <f t="shared" ca="1" si="6"/>
        <v>0</v>
      </c>
      <c r="L28" s="135" t="str">
        <f t="shared" ca="1" si="7"/>
        <v xml:space="preserve"> </v>
      </c>
      <c r="M28" s="136"/>
      <c r="N28" s="136"/>
      <c r="O28" s="137"/>
      <c r="P28" s="137"/>
      <c r="Q28" s="137"/>
      <c r="R28" s="137"/>
      <c r="S28" s="137"/>
      <c r="T28" s="137"/>
      <c r="U28" s="137">
        <f t="shared" ca="1" si="8"/>
        <v>0</v>
      </c>
      <c r="W28" s="138">
        <f t="shared" ca="1" si="9"/>
        <v>0</v>
      </c>
      <c r="X28" s="139" t="str">
        <f t="shared" ca="1" si="10"/>
        <v xml:space="preserve"> </v>
      </c>
      <c r="Y28" s="138"/>
    </row>
    <row r="29" spans="1:25" ht="13.8" outlineLevel="2" thickBot="1" x14ac:dyDescent="0.3">
      <c r="A29" s="98" t="str">
        <f t="shared" si="4"/>
        <v>A1.3.5</v>
      </c>
      <c r="C29" s="101" t="s">
        <v>165</v>
      </c>
      <c r="D29" s="92" t="s">
        <v>225</v>
      </c>
      <c r="E29" s="101" t="s">
        <v>198</v>
      </c>
      <c r="F29" s="105">
        <v>0</v>
      </c>
      <c r="H29" s="134">
        <f ca="1">SUMIF('LISTE DES TRANSACTIONS REP 04'!A:G,' RAPPORT FINANCIER N° 04'!A29,'LISTE DES TRANSACTIONS REP 04'!G:G)</f>
        <v>103000</v>
      </c>
      <c r="I29" s="134">
        <f ca="1">+' RAPPORT FINANCIER N° 03'!J29</f>
        <v>0</v>
      </c>
      <c r="J29" s="134">
        <f t="shared" ca="1" si="5"/>
        <v>103000</v>
      </c>
      <c r="K29" s="134">
        <f t="shared" ca="1" si="6"/>
        <v>-103000</v>
      </c>
      <c r="L29" s="135" t="str">
        <f t="shared" ca="1" si="7"/>
        <v xml:space="preserve"> </v>
      </c>
      <c r="M29" s="136"/>
      <c r="N29" s="136"/>
      <c r="O29" s="137"/>
      <c r="P29" s="137"/>
      <c r="Q29" s="137"/>
      <c r="R29" s="137"/>
      <c r="S29" s="137"/>
      <c r="T29" s="137"/>
      <c r="U29" s="137">
        <f t="shared" ca="1" si="8"/>
        <v>103000</v>
      </c>
      <c r="W29" s="138">
        <f t="shared" ca="1" si="9"/>
        <v>-103000</v>
      </c>
      <c r="X29" s="139" t="str">
        <f t="shared" ca="1" si="10"/>
        <v xml:space="preserve"> </v>
      </c>
      <c r="Y29" s="138"/>
    </row>
    <row r="30" spans="1:25" ht="13.8" outlineLevel="2" thickBot="1" x14ac:dyDescent="0.3">
      <c r="A30" s="98" t="str">
        <f t="shared" si="4"/>
        <v>A1.3.6</v>
      </c>
      <c r="C30" s="101" t="s">
        <v>165</v>
      </c>
      <c r="D30" s="92" t="s">
        <v>226</v>
      </c>
      <c r="E30" s="101" t="s">
        <v>203</v>
      </c>
      <c r="F30" s="105">
        <v>0</v>
      </c>
      <c r="H30" s="134">
        <f ca="1">SUMIF('LISTE DES TRANSACTIONS REP 04'!A:G,' RAPPORT FINANCIER N° 04'!A30,'LISTE DES TRANSACTIONS REP 04'!G:G)</f>
        <v>0</v>
      </c>
      <c r="I30" s="134">
        <f ca="1">+' RAPPORT FINANCIER N° 03'!J30</f>
        <v>0</v>
      </c>
      <c r="J30" s="134">
        <f t="shared" ca="1" si="5"/>
        <v>0</v>
      </c>
      <c r="K30" s="134">
        <f t="shared" ca="1" si="6"/>
        <v>0</v>
      </c>
      <c r="L30" s="135" t="str">
        <f t="shared" ca="1" si="7"/>
        <v xml:space="preserve"> </v>
      </c>
      <c r="M30" s="136"/>
      <c r="N30" s="136"/>
      <c r="O30" s="137"/>
      <c r="P30" s="137"/>
      <c r="Q30" s="137"/>
      <c r="R30" s="137"/>
      <c r="S30" s="137"/>
      <c r="T30" s="137"/>
      <c r="U30" s="137">
        <f t="shared" ca="1" si="8"/>
        <v>0</v>
      </c>
      <c r="W30" s="138">
        <f t="shared" ca="1" si="9"/>
        <v>0</v>
      </c>
      <c r="X30" s="139" t="str">
        <f t="shared" ca="1" si="10"/>
        <v xml:space="preserve"> </v>
      </c>
      <c r="Y30" s="138"/>
    </row>
    <row r="31" spans="1:25" ht="13.8" outlineLevel="2" thickBot="1" x14ac:dyDescent="0.3">
      <c r="A31" s="98" t="str">
        <f t="shared" si="4"/>
        <v>A1.3.7</v>
      </c>
      <c r="C31" s="101" t="s">
        <v>165</v>
      </c>
      <c r="D31" s="92" t="s">
        <v>227</v>
      </c>
      <c r="E31" s="101" t="s">
        <v>207</v>
      </c>
      <c r="F31" s="105">
        <v>0</v>
      </c>
      <c r="H31" s="134">
        <f ca="1">SUMIF('LISTE DES TRANSACTIONS REP 04'!A:G,' RAPPORT FINANCIER N° 04'!A31,'LISTE DES TRANSACTIONS REP 04'!G:G)</f>
        <v>0</v>
      </c>
      <c r="I31" s="134">
        <f ca="1">+' RAPPORT FINANCIER N° 03'!J31</f>
        <v>0</v>
      </c>
      <c r="J31" s="134">
        <f t="shared" ca="1" si="5"/>
        <v>0</v>
      </c>
      <c r="K31" s="134">
        <f t="shared" ca="1" si="6"/>
        <v>0</v>
      </c>
      <c r="L31" s="135" t="str">
        <f t="shared" ca="1" si="7"/>
        <v xml:space="preserve"> </v>
      </c>
      <c r="M31" s="136"/>
      <c r="N31" s="136"/>
      <c r="O31" s="137"/>
      <c r="P31" s="137"/>
      <c r="Q31" s="137"/>
      <c r="R31" s="137"/>
      <c r="S31" s="137"/>
      <c r="T31" s="137"/>
      <c r="U31" s="137">
        <f t="shared" ca="1" si="8"/>
        <v>0</v>
      </c>
      <c r="W31" s="138">
        <f t="shared" ca="1" si="9"/>
        <v>0</v>
      </c>
      <c r="X31" s="139" t="str">
        <f t="shared" ca="1" si="10"/>
        <v xml:space="preserve"> </v>
      </c>
      <c r="Y31" s="138"/>
    </row>
    <row r="32" spans="1:25" s="10" customFormat="1" ht="39.6" x14ac:dyDescent="0.25">
      <c r="A32" s="98" t="str">
        <f t="shared" si="4"/>
        <v>A2</v>
      </c>
      <c r="B32" s="93"/>
      <c r="C32" s="51" t="s">
        <v>165</v>
      </c>
      <c r="D32" s="52">
        <v>2</v>
      </c>
      <c r="E32" s="53" t="s">
        <v>391</v>
      </c>
      <c r="F32" s="55">
        <f>+F33+F41</f>
        <v>0</v>
      </c>
      <c r="G32" s="97"/>
      <c r="H32" s="55">
        <f ca="1">+H33+H41</f>
        <v>0</v>
      </c>
      <c r="I32" s="55">
        <f t="shared" ref="I32:U32" ca="1" si="13">+I33+I41</f>
        <v>0</v>
      </c>
      <c r="J32" s="55">
        <f t="shared" ca="1" si="13"/>
        <v>0</v>
      </c>
      <c r="K32" s="55">
        <f t="shared" ca="1" si="13"/>
        <v>0</v>
      </c>
      <c r="L32" s="81" t="str">
        <f t="shared" ca="1" si="7"/>
        <v xml:space="preserve"> </v>
      </c>
      <c r="M32" s="75"/>
      <c r="N32" s="75"/>
      <c r="O32" s="55">
        <f t="shared" si="13"/>
        <v>0</v>
      </c>
      <c r="P32" s="55">
        <f t="shared" si="13"/>
        <v>0</v>
      </c>
      <c r="Q32" s="55">
        <f t="shared" si="13"/>
        <v>0</v>
      </c>
      <c r="R32" s="55">
        <f t="shared" ref="R32:T32" si="14">+R33+R41</f>
        <v>0</v>
      </c>
      <c r="S32" s="55">
        <f t="shared" si="14"/>
        <v>0</v>
      </c>
      <c r="T32" s="55">
        <f t="shared" si="14"/>
        <v>0</v>
      </c>
      <c r="U32" s="55">
        <f t="shared" ca="1" si="13"/>
        <v>0</v>
      </c>
      <c r="V32" s="97"/>
      <c r="W32" s="55">
        <f t="shared" ref="W32" ca="1" si="15">+W33+W41</f>
        <v>0</v>
      </c>
      <c r="X32" s="81" t="str">
        <f ca="1">IF(ISERROR(+W32/F32)," ",(+W32/F32))</f>
        <v xml:space="preserve"> </v>
      </c>
      <c r="Y32" s="55"/>
    </row>
    <row r="33" spans="1:25" ht="14.4" outlineLevel="1" thickBot="1" x14ac:dyDescent="0.3">
      <c r="A33" s="98" t="str">
        <f t="shared" si="4"/>
        <v>A2.1</v>
      </c>
      <c r="C33" s="45" t="s">
        <v>165</v>
      </c>
      <c r="D33" s="45" t="s">
        <v>229</v>
      </c>
      <c r="E33" s="45" t="s">
        <v>168</v>
      </c>
      <c r="F33" s="100">
        <f>+F34+F35+F36+F37+F38+F39+F40</f>
        <v>0</v>
      </c>
      <c r="H33" s="100">
        <f ca="1">+H34+H35+H36+H37+H38+H39+H40</f>
        <v>0</v>
      </c>
      <c r="I33" s="100">
        <f ca="1">+I34+I35+I36+I37+I38+I39+I40</f>
        <v>0</v>
      </c>
      <c r="J33" s="100">
        <f ca="1">+J34+J35+J36+J37+J38+J39+J40</f>
        <v>0</v>
      </c>
      <c r="K33" s="100">
        <f ca="1">+K34+K35+K36+K37+K38+K39+K40</f>
        <v>0</v>
      </c>
      <c r="L33" s="132" t="str">
        <f t="shared" ca="1" si="7"/>
        <v xml:space="preserve"> </v>
      </c>
      <c r="M33" s="133"/>
      <c r="N33" s="133"/>
      <c r="O33" s="100">
        <f>+O34+O35+O36+O37+O38+O39+O40</f>
        <v>0</v>
      </c>
      <c r="P33" s="100">
        <f>+P34+P35+P36+P37+P38+P39+P40</f>
        <v>0</v>
      </c>
      <c r="Q33" s="100">
        <f>+Q34+Q35+Q36+Q37+Q38+Q39+Q40</f>
        <v>0</v>
      </c>
      <c r="R33" s="100">
        <f t="shared" ref="R33:T33" si="16">+R34+R35+R36+R37+R38+R39+R40</f>
        <v>0</v>
      </c>
      <c r="S33" s="100">
        <f t="shared" si="16"/>
        <v>0</v>
      </c>
      <c r="T33" s="100">
        <f t="shared" si="16"/>
        <v>0</v>
      </c>
      <c r="U33" s="100">
        <f ca="1">+U34+U35+U36+U37+U38+U39+U40</f>
        <v>0</v>
      </c>
      <c r="W33" s="100">
        <f ca="1">+W34+W35+W36+W37+W38+W39+W40</f>
        <v>0</v>
      </c>
      <c r="X33" s="132" t="str">
        <f ca="1">IF(ISERROR(+W33/F33)," ",(+W33/F33))</f>
        <v xml:space="preserve"> </v>
      </c>
      <c r="Y33" s="100"/>
    </row>
    <row r="34" spans="1:25" ht="13.8" outlineLevel="2" thickBot="1" x14ac:dyDescent="0.3">
      <c r="A34" s="98" t="str">
        <f t="shared" si="4"/>
        <v>A2.1.1</v>
      </c>
      <c r="C34" s="101" t="s">
        <v>165</v>
      </c>
      <c r="D34" s="92" t="s">
        <v>230</v>
      </c>
      <c r="E34" s="101" t="s">
        <v>170</v>
      </c>
      <c r="F34" s="105">
        <v>0</v>
      </c>
      <c r="H34" s="134">
        <f ca="1">SUMIF('LISTE DES TRANSACTIONS REP 04'!A:G,' RAPPORT FINANCIER N° 04'!A34,'LISTE DES TRANSACTIONS REP 04'!G:G)</f>
        <v>0</v>
      </c>
      <c r="I34" s="134">
        <f ca="1">+' RAPPORT FINANCIER N° 03'!J34</f>
        <v>0</v>
      </c>
      <c r="J34" s="134">
        <f t="shared" ref="J34:J40" ca="1" si="17">+H34+I34</f>
        <v>0</v>
      </c>
      <c r="K34" s="134">
        <f t="shared" ref="K34:K40" ca="1" si="18">+F34-J34</f>
        <v>0</v>
      </c>
      <c r="L34" s="135" t="str">
        <f t="shared" ca="1" si="7"/>
        <v xml:space="preserve"> </v>
      </c>
      <c r="M34" s="136"/>
      <c r="N34" s="136"/>
      <c r="O34" s="137"/>
      <c r="P34" s="137"/>
      <c r="Q34" s="137"/>
      <c r="R34" s="137"/>
      <c r="S34" s="137"/>
      <c r="T34" s="137"/>
      <c r="U34" s="137">
        <f t="shared" ref="U34:U40" ca="1" si="19">+J34+O34+P34+Q34+R34+S34+T34</f>
        <v>0</v>
      </c>
      <c r="W34" s="138">
        <f t="shared" ref="W34:W40" ca="1" si="20">+F34-U34</f>
        <v>0</v>
      </c>
      <c r="X34" s="139" t="str">
        <f t="shared" ref="X34:X40" ca="1" si="21">IF(ISERROR(+W34/F34)," ",(+W34/F34))</f>
        <v xml:space="preserve"> </v>
      </c>
      <c r="Y34" s="138"/>
    </row>
    <row r="35" spans="1:25" ht="13.8" outlineLevel="2" thickBot="1" x14ac:dyDescent="0.3">
      <c r="A35" s="98" t="str">
        <f t="shared" si="4"/>
        <v>A2.1.2</v>
      </c>
      <c r="C35" s="101" t="s">
        <v>165</v>
      </c>
      <c r="D35" s="92" t="s">
        <v>231</v>
      </c>
      <c r="E35" s="101" t="s">
        <v>178</v>
      </c>
      <c r="F35" s="105">
        <v>0</v>
      </c>
      <c r="H35" s="134">
        <f ca="1">SUMIF('LISTE DES TRANSACTIONS REP 04'!A:G,' RAPPORT FINANCIER N° 04'!A35,'LISTE DES TRANSACTIONS REP 04'!G:G)</f>
        <v>0</v>
      </c>
      <c r="I35" s="134">
        <f ca="1">+' RAPPORT FINANCIER N° 03'!J35</f>
        <v>0</v>
      </c>
      <c r="J35" s="134">
        <f t="shared" ca="1" si="17"/>
        <v>0</v>
      </c>
      <c r="K35" s="134">
        <f t="shared" ca="1" si="18"/>
        <v>0</v>
      </c>
      <c r="L35" s="135" t="str">
        <f t="shared" ca="1" si="7"/>
        <v xml:space="preserve"> </v>
      </c>
      <c r="M35" s="136"/>
      <c r="N35" s="136"/>
      <c r="O35" s="137"/>
      <c r="P35" s="137"/>
      <c r="Q35" s="137"/>
      <c r="R35" s="137"/>
      <c r="S35" s="137"/>
      <c r="T35" s="137"/>
      <c r="U35" s="137">
        <f t="shared" ca="1" si="19"/>
        <v>0</v>
      </c>
      <c r="W35" s="138">
        <f t="shared" ca="1" si="20"/>
        <v>0</v>
      </c>
      <c r="X35" s="139" t="str">
        <f t="shared" ca="1" si="21"/>
        <v xml:space="preserve"> </v>
      </c>
      <c r="Y35" s="138"/>
    </row>
    <row r="36" spans="1:25" ht="13.8" outlineLevel="2" thickBot="1" x14ac:dyDescent="0.3">
      <c r="A36" s="98" t="str">
        <f t="shared" si="4"/>
        <v>A2.1.3</v>
      </c>
      <c r="C36" s="101" t="s">
        <v>165</v>
      </c>
      <c r="D36" s="92" t="s">
        <v>232</v>
      </c>
      <c r="E36" s="101" t="s">
        <v>187</v>
      </c>
      <c r="F36" s="105">
        <v>0</v>
      </c>
      <c r="H36" s="134">
        <f ca="1">SUMIF('LISTE DES TRANSACTIONS REP 04'!A:G,' RAPPORT FINANCIER N° 04'!A36,'LISTE DES TRANSACTIONS REP 04'!G:G)</f>
        <v>0</v>
      </c>
      <c r="I36" s="134">
        <f ca="1">+' RAPPORT FINANCIER N° 03'!J36</f>
        <v>0</v>
      </c>
      <c r="J36" s="134">
        <f t="shared" ca="1" si="17"/>
        <v>0</v>
      </c>
      <c r="K36" s="134">
        <f t="shared" ca="1" si="18"/>
        <v>0</v>
      </c>
      <c r="L36" s="135" t="str">
        <f t="shared" ca="1" si="7"/>
        <v xml:space="preserve"> </v>
      </c>
      <c r="M36" s="136"/>
      <c r="N36" s="136"/>
      <c r="O36" s="137"/>
      <c r="P36" s="137"/>
      <c r="Q36" s="137"/>
      <c r="R36" s="137"/>
      <c r="S36" s="137"/>
      <c r="T36" s="137"/>
      <c r="U36" s="137">
        <f t="shared" ca="1" si="19"/>
        <v>0</v>
      </c>
      <c r="W36" s="138">
        <f t="shared" ca="1" si="20"/>
        <v>0</v>
      </c>
      <c r="X36" s="139" t="str">
        <f t="shared" ca="1" si="21"/>
        <v xml:space="preserve"> </v>
      </c>
      <c r="Y36" s="138"/>
    </row>
    <row r="37" spans="1:25" ht="13.8" outlineLevel="2" thickBot="1" x14ac:dyDescent="0.3">
      <c r="A37" s="98" t="str">
        <f t="shared" si="4"/>
        <v>A2.1.4</v>
      </c>
      <c r="C37" s="101" t="s">
        <v>165</v>
      </c>
      <c r="D37" s="92" t="s">
        <v>233</v>
      </c>
      <c r="E37" s="101" t="s">
        <v>193</v>
      </c>
      <c r="F37" s="105">
        <v>0</v>
      </c>
      <c r="H37" s="134">
        <f ca="1">SUMIF('LISTE DES TRANSACTIONS REP 04'!A:G,' RAPPORT FINANCIER N° 04'!A37,'LISTE DES TRANSACTIONS REP 04'!G:G)</f>
        <v>0</v>
      </c>
      <c r="I37" s="134">
        <f ca="1">+' RAPPORT FINANCIER N° 03'!J37</f>
        <v>0</v>
      </c>
      <c r="J37" s="134">
        <f t="shared" ca="1" si="17"/>
        <v>0</v>
      </c>
      <c r="K37" s="134">
        <f t="shared" ca="1" si="18"/>
        <v>0</v>
      </c>
      <c r="L37" s="135" t="str">
        <f t="shared" ca="1" si="7"/>
        <v xml:space="preserve"> </v>
      </c>
      <c r="M37" s="136"/>
      <c r="N37" s="136"/>
      <c r="O37" s="137"/>
      <c r="P37" s="137"/>
      <c r="Q37" s="137"/>
      <c r="R37" s="137"/>
      <c r="S37" s="137"/>
      <c r="T37" s="137"/>
      <c r="U37" s="137">
        <f t="shared" ca="1" si="19"/>
        <v>0</v>
      </c>
      <c r="W37" s="138">
        <f t="shared" ca="1" si="20"/>
        <v>0</v>
      </c>
      <c r="X37" s="139" t="str">
        <f t="shared" ca="1" si="21"/>
        <v xml:space="preserve"> </v>
      </c>
      <c r="Y37" s="138"/>
    </row>
    <row r="38" spans="1:25" ht="13.8" outlineLevel="2" thickBot="1" x14ac:dyDescent="0.3">
      <c r="A38" s="98" t="str">
        <f t="shared" si="4"/>
        <v>A2.1.5</v>
      </c>
      <c r="C38" s="101" t="s">
        <v>165</v>
      </c>
      <c r="D38" s="92" t="s">
        <v>234</v>
      </c>
      <c r="E38" s="101" t="s">
        <v>198</v>
      </c>
      <c r="F38" s="105">
        <v>0</v>
      </c>
      <c r="H38" s="134">
        <f ca="1">SUMIF('LISTE DES TRANSACTIONS REP 04'!A:G,' RAPPORT FINANCIER N° 04'!A38,'LISTE DES TRANSACTIONS REP 04'!G:G)</f>
        <v>0</v>
      </c>
      <c r="I38" s="134">
        <f ca="1">+' RAPPORT FINANCIER N° 03'!J38</f>
        <v>0</v>
      </c>
      <c r="J38" s="134">
        <f t="shared" ca="1" si="17"/>
        <v>0</v>
      </c>
      <c r="K38" s="134">
        <f t="shared" ca="1" si="18"/>
        <v>0</v>
      </c>
      <c r="L38" s="135" t="str">
        <f t="shared" ca="1" si="7"/>
        <v xml:space="preserve"> </v>
      </c>
      <c r="M38" s="136"/>
      <c r="N38" s="136"/>
      <c r="O38" s="137"/>
      <c r="P38" s="137"/>
      <c r="Q38" s="137"/>
      <c r="R38" s="137"/>
      <c r="S38" s="137"/>
      <c r="T38" s="137"/>
      <c r="U38" s="137">
        <f t="shared" ca="1" si="19"/>
        <v>0</v>
      </c>
      <c r="W38" s="138">
        <f t="shared" ca="1" si="20"/>
        <v>0</v>
      </c>
      <c r="X38" s="139" t="str">
        <f t="shared" ca="1" si="21"/>
        <v xml:space="preserve"> </v>
      </c>
      <c r="Y38" s="138"/>
    </row>
    <row r="39" spans="1:25" ht="13.8" outlineLevel="2" thickBot="1" x14ac:dyDescent="0.3">
      <c r="A39" s="98" t="str">
        <f t="shared" si="4"/>
        <v>A2.1.6</v>
      </c>
      <c r="C39" s="101" t="s">
        <v>165</v>
      </c>
      <c r="D39" s="92" t="s">
        <v>235</v>
      </c>
      <c r="E39" s="101" t="s">
        <v>203</v>
      </c>
      <c r="F39" s="105">
        <v>0</v>
      </c>
      <c r="H39" s="134">
        <f ca="1">SUMIF('LISTE DES TRANSACTIONS REP 04'!A:G,' RAPPORT FINANCIER N° 04'!A39,'LISTE DES TRANSACTIONS REP 04'!G:G)</f>
        <v>0</v>
      </c>
      <c r="I39" s="134">
        <f ca="1">+' RAPPORT FINANCIER N° 03'!J39</f>
        <v>0</v>
      </c>
      <c r="J39" s="134">
        <f t="shared" ca="1" si="17"/>
        <v>0</v>
      </c>
      <c r="K39" s="134">
        <f t="shared" ca="1" si="18"/>
        <v>0</v>
      </c>
      <c r="L39" s="135" t="str">
        <f t="shared" ca="1" si="7"/>
        <v xml:space="preserve"> </v>
      </c>
      <c r="M39" s="136"/>
      <c r="N39" s="136"/>
      <c r="O39" s="137"/>
      <c r="P39" s="137"/>
      <c r="Q39" s="137"/>
      <c r="R39" s="137"/>
      <c r="S39" s="137"/>
      <c r="T39" s="137"/>
      <c r="U39" s="137">
        <f t="shared" ca="1" si="19"/>
        <v>0</v>
      </c>
      <c r="W39" s="138">
        <f t="shared" ca="1" si="20"/>
        <v>0</v>
      </c>
      <c r="X39" s="139" t="str">
        <f t="shared" ca="1" si="21"/>
        <v xml:space="preserve"> </v>
      </c>
      <c r="Y39" s="138"/>
    </row>
    <row r="40" spans="1:25" ht="13.2" outlineLevel="2" x14ac:dyDescent="0.25">
      <c r="A40" s="98" t="str">
        <f t="shared" si="4"/>
        <v>A2.1.7</v>
      </c>
      <c r="C40" s="101" t="s">
        <v>165</v>
      </c>
      <c r="D40" s="92" t="s">
        <v>236</v>
      </c>
      <c r="E40" s="101" t="s">
        <v>207</v>
      </c>
      <c r="F40" s="105">
        <v>0</v>
      </c>
      <c r="H40" s="134">
        <f ca="1">SUMIF('LISTE DES TRANSACTIONS REP 04'!A:G,' RAPPORT FINANCIER N° 04'!A40,'LISTE DES TRANSACTIONS REP 04'!G:G)</f>
        <v>0</v>
      </c>
      <c r="I40" s="134">
        <f ca="1">+' RAPPORT FINANCIER N° 03'!J40</f>
        <v>0</v>
      </c>
      <c r="J40" s="134">
        <f t="shared" ca="1" si="17"/>
        <v>0</v>
      </c>
      <c r="K40" s="134">
        <f t="shared" ca="1" si="18"/>
        <v>0</v>
      </c>
      <c r="L40" s="135" t="str">
        <f t="shared" ca="1" si="7"/>
        <v xml:space="preserve"> </v>
      </c>
      <c r="M40" s="136"/>
      <c r="N40" s="136"/>
      <c r="O40" s="137"/>
      <c r="P40" s="137"/>
      <c r="Q40" s="137"/>
      <c r="R40" s="137"/>
      <c r="S40" s="137"/>
      <c r="T40" s="137"/>
      <c r="U40" s="137">
        <f t="shared" ca="1" si="19"/>
        <v>0</v>
      </c>
      <c r="W40" s="138">
        <f t="shared" ca="1" si="20"/>
        <v>0</v>
      </c>
      <c r="X40" s="139" t="str">
        <f t="shared" ca="1" si="21"/>
        <v xml:space="preserve"> </v>
      </c>
      <c r="Y40" s="138"/>
    </row>
    <row r="41" spans="1:25" ht="14.4" outlineLevel="1" thickBot="1" x14ac:dyDescent="0.3">
      <c r="A41" s="98" t="str">
        <f t="shared" si="4"/>
        <v>A2.2</v>
      </c>
      <c r="C41" s="45" t="s">
        <v>165</v>
      </c>
      <c r="D41" s="45" t="s">
        <v>237</v>
      </c>
      <c r="E41" s="45" t="s">
        <v>168</v>
      </c>
      <c r="F41" s="100">
        <f>+F42+F43+F44+F45+F46+F47+F48</f>
        <v>0</v>
      </c>
      <c r="H41" s="100">
        <f ca="1">+H42+H43+H44+H45+H46+H47+H48</f>
        <v>0</v>
      </c>
      <c r="I41" s="100">
        <f ca="1">+I42+I43+I44+I45+I46+I47+I48</f>
        <v>0</v>
      </c>
      <c r="J41" s="100">
        <f ca="1">+J42+J43+J44+J45+J46+J47+J48</f>
        <v>0</v>
      </c>
      <c r="K41" s="100">
        <f ca="1">+K42+K43+K44+K45+K46+K47+K48</f>
        <v>0</v>
      </c>
      <c r="L41" s="132" t="str">
        <f t="shared" ca="1" si="7"/>
        <v xml:space="preserve"> </v>
      </c>
      <c r="M41" s="133"/>
      <c r="N41" s="133"/>
      <c r="O41" s="100">
        <f>+O42+O43+O44+O45+O46+O47+O48</f>
        <v>0</v>
      </c>
      <c r="P41" s="100">
        <f>+P42+P43+P44+P45+P46+P47+P48</f>
        <v>0</v>
      </c>
      <c r="Q41" s="100">
        <f>+Q42+Q43+Q44+Q45+Q46+Q47+Q48</f>
        <v>0</v>
      </c>
      <c r="R41" s="100">
        <f t="shared" ref="R41:T41" si="22">+R42+R43+R44+R45+R46+R47+R48</f>
        <v>0</v>
      </c>
      <c r="S41" s="100">
        <f t="shared" si="22"/>
        <v>0</v>
      </c>
      <c r="T41" s="100">
        <f t="shared" si="22"/>
        <v>0</v>
      </c>
      <c r="U41" s="100">
        <f ca="1">+U42+U43+U44+U45+U46+U47+U48</f>
        <v>0</v>
      </c>
      <c r="W41" s="100">
        <f ca="1">+W42+W43+W44+W45+W46+W47+W48</f>
        <v>0</v>
      </c>
      <c r="X41" s="132" t="str">
        <f ca="1">IF(ISERROR(+W41/F41)," ",(+W41/F41))</f>
        <v xml:space="preserve"> </v>
      </c>
      <c r="Y41" s="100"/>
    </row>
    <row r="42" spans="1:25" ht="13.8" outlineLevel="2" thickBot="1" x14ac:dyDescent="0.3">
      <c r="A42" s="98" t="str">
        <f t="shared" si="4"/>
        <v>A2.2.1</v>
      </c>
      <c r="C42" s="101" t="s">
        <v>165</v>
      </c>
      <c r="D42" s="92" t="s">
        <v>238</v>
      </c>
      <c r="E42" s="101" t="s">
        <v>170</v>
      </c>
      <c r="F42" s="105">
        <v>0</v>
      </c>
      <c r="H42" s="134">
        <f ca="1">SUMIF('LISTE DES TRANSACTIONS REP 04'!A:G,' RAPPORT FINANCIER N° 04'!A42,'LISTE DES TRANSACTIONS REP 04'!G:G)</f>
        <v>0</v>
      </c>
      <c r="I42" s="134">
        <f ca="1">+' RAPPORT FINANCIER N° 03'!J42</f>
        <v>0</v>
      </c>
      <c r="J42" s="134">
        <f t="shared" ref="J42:J48" ca="1" si="23">+H42+I42</f>
        <v>0</v>
      </c>
      <c r="K42" s="134">
        <f t="shared" ref="K42:K48" ca="1" si="24">+F42-J42</f>
        <v>0</v>
      </c>
      <c r="L42" s="135" t="str">
        <f t="shared" ca="1" si="7"/>
        <v xml:space="preserve"> </v>
      </c>
      <c r="M42" s="136"/>
      <c r="N42" s="136"/>
      <c r="O42" s="137"/>
      <c r="P42" s="137"/>
      <c r="Q42" s="137"/>
      <c r="R42" s="137"/>
      <c r="S42" s="137"/>
      <c r="T42" s="137"/>
      <c r="U42" s="137">
        <f t="shared" ref="U42:U48" ca="1" si="25">+J42+O42+P42+Q42+R42+S42+T42</f>
        <v>0</v>
      </c>
      <c r="W42" s="138">
        <f t="shared" ref="W42:W48" ca="1" si="26">+F42-U42</f>
        <v>0</v>
      </c>
      <c r="X42" s="139" t="str">
        <f t="shared" ref="X42:X48" ca="1" si="27">IF(ISERROR(+W42/F42)," ",(+W42/F42))</f>
        <v xml:space="preserve"> </v>
      </c>
      <c r="Y42" s="138"/>
    </row>
    <row r="43" spans="1:25" ht="13.8" outlineLevel="2" thickBot="1" x14ac:dyDescent="0.3">
      <c r="A43" s="98" t="str">
        <f t="shared" si="4"/>
        <v>A2.2.2</v>
      </c>
      <c r="C43" s="101" t="s">
        <v>165</v>
      </c>
      <c r="D43" s="92" t="s">
        <v>239</v>
      </c>
      <c r="E43" s="101" t="s">
        <v>178</v>
      </c>
      <c r="F43" s="105">
        <v>0</v>
      </c>
      <c r="H43" s="134">
        <f ca="1">SUMIF('LISTE DES TRANSACTIONS REP 04'!A:G,' RAPPORT FINANCIER N° 04'!A43,'LISTE DES TRANSACTIONS REP 04'!G:G)</f>
        <v>0</v>
      </c>
      <c r="I43" s="134">
        <f ca="1">+' RAPPORT FINANCIER N° 03'!J43</f>
        <v>0</v>
      </c>
      <c r="J43" s="134">
        <f t="shared" ca="1" si="23"/>
        <v>0</v>
      </c>
      <c r="K43" s="134">
        <f t="shared" ca="1" si="24"/>
        <v>0</v>
      </c>
      <c r="L43" s="135" t="str">
        <f t="shared" ca="1" si="7"/>
        <v xml:space="preserve"> </v>
      </c>
      <c r="M43" s="136"/>
      <c r="N43" s="136"/>
      <c r="O43" s="137"/>
      <c r="P43" s="137"/>
      <c r="Q43" s="137"/>
      <c r="R43" s="137"/>
      <c r="S43" s="137"/>
      <c r="T43" s="137"/>
      <c r="U43" s="137">
        <f t="shared" ca="1" si="25"/>
        <v>0</v>
      </c>
      <c r="W43" s="138">
        <f t="shared" ca="1" si="26"/>
        <v>0</v>
      </c>
      <c r="X43" s="139" t="str">
        <f t="shared" ca="1" si="27"/>
        <v xml:space="preserve"> </v>
      </c>
      <c r="Y43" s="138"/>
    </row>
    <row r="44" spans="1:25" ht="13.8" outlineLevel="2" thickBot="1" x14ac:dyDescent="0.3">
      <c r="A44" s="98"/>
      <c r="C44" s="101" t="s">
        <v>165</v>
      </c>
      <c r="D44" s="92" t="s">
        <v>240</v>
      </c>
      <c r="E44" s="101" t="s">
        <v>187</v>
      </c>
      <c r="F44" s="105">
        <v>0</v>
      </c>
      <c r="H44" s="134">
        <f ca="1">SUMIF('LISTE DES TRANSACTIONS REP 04'!A:G,' RAPPORT FINANCIER N° 04'!A44,'LISTE DES TRANSACTIONS REP 04'!G:G)</f>
        <v>0</v>
      </c>
      <c r="I44" s="134">
        <f ca="1">+' RAPPORT FINANCIER N° 03'!J44</f>
        <v>0</v>
      </c>
      <c r="J44" s="134">
        <f t="shared" ca="1" si="23"/>
        <v>0</v>
      </c>
      <c r="K44" s="134">
        <f t="shared" ca="1" si="24"/>
        <v>0</v>
      </c>
      <c r="L44" s="135" t="str">
        <f t="shared" ca="1" si="7"/>
        <v xml:space="preserve"> </v>
      </c>
      <c r="M44" s="136"/>
      <c r="N44" s="136"/>
      <c r="O44" s="137"/>
      <c r="P44" s="137"/>
      <c r="Q44" s="137"/>
      <c r="R44" s="137"/>
      <c r="S44" s="137"/>
      <c r="T44" s="137"/>
      <c r="U44" s="137">
        <f t="shared" ca="1" si="25"/>
        <v>0</v>
      </c>
      <c r="W44" s="138">
        <f t="shared" ca="1" si="26"/>
        <v>0</v>
      </c>
      <c r="X44" s="139" t="str">
        <f t="shared" ca="1" si="27"/>
        <v xml:space="preserve"> </v>
      </c>
      <c r="Y44" s="138"/>
    </row>
    <row r="45" spans="1:25" ht="13.8" outlineLevel="2" thickBot="1" x14ac:dyDescent="0.3">
      <c r="A45" s="98" t="str">
        <f t="shared" si="4"/>
        <v>A2.2.4</v>
      </c>
      <c r="C45" s="101" t="s">
        <v>165</v>
      </c>
      <c r="D45" s="92" t="s">
        <v>241</v>
      </c>
      <c r="E45" s="101" t="s">
        <v>193</v>
      </c>
      <c r="F45" s="105">
        <v>0</v>
      </c>
      <c r="H45" s="134">
        <f ca="1">SUMIF('LISTE DES TRANSACTIONS REP 04'!A:G,' RAPPORT FINANCIER N° 04'!A45,'LISTE DES TRANSACTIONS REP 04'!G:G)</f>
        <v>0</v>
      </c>
      <c r="I45" s="134">
        <f ca="1">+' RAPPORT FINANCIER N° 03'!J45</f>
        <v>0</v>
      </c>
      <c r="J45" s="134">
        <f t="shared" ca="1" si="23"/>
        <v>0</v>
      </c>
      <c r="K45" s="134">
        <f t="shared" ca="1" si="24"/>
        <v>0</v>
      </c>
      <c r="L45" s="135" t="str">
        <f t="shared" ca="1" si="7"/>
        <v xml:space="preserve"> </v>
      </c>
      <c r="M45" s="136"/>
      <c r="N45" s="136"/>
      <c r="O45" s="137"/>
      <c r="P45" s="137"/>
      <c r="Q45" s="137"/>
      <c r="R45" s="137"/>
      <c r="S45" s="137"/>
      <c r="T45" s="137"/>
      <c r="U45" s="137">
        <f t="shared" ca="1" si="25"/>
        <v>0</v>
      </c>
      <c r="W45" s="138">
        <f t="shared" ca="1" si="26"/>
        <v>0</v>
      </c>
      <c r="X45" s="139" t="str">
        <f t="shared" ca="1" si="27"/>
        <v xml:space="preserve"> </v>
      </c>
      <c r="Y45" s="138"/>
    </row>
    <row r="46" spans="1:25" ht="13.8" outlineLevel="2" thickBot="1" x14ac:dyDescent="0.3">
      <c r="A46" s="98" t="str">
        <f t="shared" si="4"/>
        <v>A2.2.5</v>
      </c>
      <c r="C46" s="101" t="s">
        <v>165</v>
      </c>
      <c r="D46" s="92" t="s">
        <v>242</v>
      </c>
      <c r="E46" s="101" t="s">
        <v>198</v>
      </c>
      <c r="F46" s="105">
        <v>0</v>
      </c>
      <c r="H46" s="134">
        <f ca="1">SUMIF('LISTE DES TRANSACTIONS REP 04'!A:G,' RAPPORT FINANCIER N° 04'!A46,'LISTE DES TRANSACTIONS REP 04'!G:G)</f>
        <v>0</v>
      </c>
      <c r="I46" s="134">
        <f ca="1">+' RAPPORT FINANCIER N° 03'!J46</f>
        <v>0</v>
      </c>
      <c r="J46" s="134">
        <f t="shared" ca="1" si="23"/>
        <v>0</v>
      </c>
      <c r="K46" s="134">
        <f t="shared" ca="1" si="24"/>
        <v>0</v>
      </c>
      <c r="L46" s="135" t="str">
        <f t="shared" ca="1" si="7"/>
        <v xml:space="preserve"> </v>
      </c>
      <c r="M46" s="136"/>
      <c r="N46" s="136"/>
      <c r="O46" s="137"/>
      <c r="P46" s="137"/>
      <c r="Q46" s="137"/>
      <c r="R46" s="137"/>
      <c r="S46" s="137"/>
      <c r="T46" s="137"/>
      <c r="U46" s="137">
        <f t="shared" ca="1" si="25"/>
        <v>0</v>
      </c>
      <c r="W46" s="138">
        <f t="shared" ca="1" si="26"/>
        <v>0</v>
      </c>
      <c r="X46" s="139" t="str">
        <f t="shared" ca="1" si="27"/>
        <v xml:space="preserve"> </v>
      </c>
      <c r="Y46" s="138"/>
    </row>
    <row r="47" spans="1:25" ht="13.8" outlineLevel="2" thickBot="1" x14ac:dyDescent="0.3">
      <c r="A47" s="98" t="str">
        <f t="shared" si="4"/>
        <v>A2.2.6</v>
      </c>
      <c r="C47" s="101" t="s">
        <v>165</v>
      </c>
      <c r="D47" s="92" t="s">
        <v>243</v>
      </c>
      <c r="E47" s="101" t="s">
        <v>203</v>
      </c>
      <c r="F47" s="105">
        <v>0</v>
      </c>
      <c r="H47" s="134">
        <f ca="1">SUMIF('LISTE DES TRANSACTIONS REP 04'!A:G,' RAPPORT FINANCIER N° 04'!A47,'LISTE DES TRANSACTIONS REP 04'!G:G)</f>
        <v>0</v>
      </c>
      <c r="I47" s="134">
        <f ca="1">+' RAPPORT FINANCIER N° 03'!J47</f>
        <v>0</v>
      </c>
      <c r="J47" s="134">
        <f t="shared" ca="1" si="23"/>
        <v>0</v>
      </c>
      <c r="K47" s="134">
        <f t="shared" ca="1" si="24"/>
        <v>0</v>
      </c>
      <c r="L47" s="135" t="str">
        <f t="shared" ca="1" si="7"/>
        <v xml:space="preserve"> </v>
      </c>
      <c r="M47" s="136"/>
      <c r="N47" s="136"/>
      <c r="O47" s="137"/>
      <c r="P47" s="137"/>
      <c r="Q47" s="137"/>
      <c r="R47" s="137"/>
      <c r="S47" s="137"/>
      <c r="T47" s="137"/>
      <c r="U47" s="137">
        <f t="shared" ca="1" si="25"/>
        <v>0</v>
      </c>
      <c r="W47" s="138">
        <f t="shared" ca="1" si="26"/>
        <v>0</v>
      </c>
      <c r="X47" s="139" t="str">
        <f t="shared" ca="1" si="27"/>
        <v xml:space="preserve"> </v>
      </c>
      <c r="Y47" s="138"/>
    </row>
    <row r="48" spans="1:25" ht="13.8" outlineLevel="2" thickBot="1" x14ac:dyDescent="0.3">
      <c r="A48" s="98" t="str">
        <f t="shared" si="4"/>
        <v>A2.2.7</v>
      </c>
      <c r="C48" s="101" t="s">
        <v>165</v>
      </c>
      <c r="D48" s="92" t="s">
        <v>244</v>
      </c>
      <c r="E48" s="140" t="s">
        <v>207</v>
      </c>
      <c r="F48" s="141">
        <v>0</v>
      </c>
      <c r="G48" s="50"/>
      <c r="H48" s="134">
        <f ca="1">SUMIF('LISTE DES TRANSACTIONS REP 04'!A:G,' RAPPORT FINANCIER N° 04'!A48,'LISTE DES TRANSACTIONS REP 04'!G:G)</f>
        <v>0</v>
      </c>
      <c r="I48" s="134">
        <f ca="1">+' RAPPORT FINANCIER N° 03'!J48</f>
        <v>0</v>
      </c>
      <c r="J48" s="134">
        <f t="shared" ca="1" si="23"/>
        <v>0</v>
      </c>
      <c r="K48" s="134">
        <f t="shared" ca="1" si="24"/>
        <v>0</v>
      </c>
      <c r="L48" s="135" t="str">
        <f t="shared" ca="1" si="7"/>
        <v xml:space="preserve"> </v>
      </c>
      <c r="M48" s="142"/>
      <c r="N48" s="142"/>
      <c r="O48" s="143"/>
      <c r="P48" s="143"/>
      <c r="Q48" s="143"/>
      <c r="R48" s="143"/>
      <c r="S48" s="143"/>
      <c r="T48" s="143"/>
      <c r="U48" s="143">
        <f t="shared" ca="1" si="25"/>
        <v>0</v>
      </c>
      <c r="V48" s="50"/>
      <c r="W48" s="144">
        <f t="shared" ca="1" si="26"/>
        <v>0</v>
      </c>
      <c r="X48" s="139" t="str">
        <f t="shared" ca="1" si="27"/>
        <v xml:space="preserve"> </v>
      </c>
      <c r="Y48" s="144"/>
    </row>
    <row r="49" spans="1:25" s="10" customFormat="1" ht="13.2" x14ac:dyDescent="0.25">
      <c r="A49" s="98" t="str">
        <f t="shared" si="4"/>
        <v>A3</v>
      </c>
      <c r="B49" s="93"/>
      <c r="C49" s="41" t="s">
        <v>165</v>
      </c>
      <c r="D49" s="42">
        <v>3</v>
      </c>
      <c r="E49" s="43" t="s">
        <v>252</v>
      </c>
      <c r="F49" s="72">
        <f>+F50+F54</f>
        <v>96000</v>
      </c>
      <c r="G49" s="93"/>
      <c r="H49" s="86">
        <f ca="1">+H50+H54</f>
        <v>0</v>
      </c>
      <c r="I49" s="86">
        <f ca="1">+I50+I54</f>
        <v>2000</v>
      </c>
      <c r="J49" s="86">
        <f ca="1">+J50+J54</f>
        <v>2000</v>
      </c>
      <c r="K49" s="86">
        <f ca="1">+K50+K54</f>
        <v>94000</v>
      </c>
      <c r="L49" s="87">
        <f t="shared" ca="1" si="7"/>
        <v>0.97916666666666663</v>
      </c>
      <c r="M49" s="76"/>
      <c r="N49" s="76"/>
      <c r="O49" s="72">
        <f>+O50+O54</f>
        <v>0</v>
      </c>
      <c r="P49" s="72">
        <f>+P50+P54</f>
        <v>0</v>
      </c>
      <c r="Q49" s="72">
        <f>+Q50+Q54</f>
        <v>0</v>
      </c>
      <c r="R49" s="72">
        <f t="shared" ref="R49:T49" si="28">+R50+R54</f>
        <v>0</v>
      </c>
      <c r="S49" s="72">
        <f t="shared" si="28"/>
        <v>0</v>
      </c>
      <c r="T49" s="72">
        <f t="shared" si="28"/>
        <v>0</v>
      </c>
      <c r="U49" s="72">
        <f ca="1">+U50+U54</f>
        <v>2000</v>
      </c>
      <c r="V49" s="93"/>
      <c r="W49" s="72">
        <f ca="1">+W50+W54</f>
        <v>94000</v>
      </c>
      <c r="X49" s="81">
        <f ca="1">IF(ISERROR(+W49/F49)," ",(+W49/F49))</f>
        <v>0.97916666666666663</v>
      </c>
      <c r="Y49" s="72"/>
    </row>
    <row r="50" spans="1:25" ht="14.4" outlineLevel="1" thickBot="1" x14ac:dyDescent="0.3">
      <c r="A50" s="98" t="str">
        <f t="shared" si="4"/>
        <v>A3.1</v>
      </c>
      <c r="C50" s="45" t="s">
        <v>165</v>
      </c>
      <c r="D50" s="45" t="s">
        <v>253</v>
      </c>
      <c r="E50" s="45" t="s">
        <v>254</v>
      </c>
      <c r="F50" s="100">
        <f>+F51+F52+F53</f>
        <v>96000</v>
      </c>
      <c r="H50" s="100">
        <f ca="1">+H51+H52+H53</f>
        <v>0</v>
      </c>
      <c r="I50" s="100">
        <f ca="1">+I51+I52+I53</f>
        <v>2000</v>
      </c>
      <c r="J50" s="100">
        <f ca="1">+J51+J52+J53</f>
        <v>2000</v>
      </c>
      <c r="K50" s="100">
        <f ca="1">+K51+K52+K53</f>
        <v>94000</v>
      </c>
      <c r="L50" s="132">
        <f t="shared" ca="1" si="7"/>
        <v>0.97916666666666663</v>
      </c>
      <c r="M50" s="133"/>
      <c r="N50" s="133"/>
      <c r="O50" s="100">
        <f>+O51+O52+O53</f>
        <v>0</v>
      </c>
      <c r="P50" s="100">
        <f>+P51+P52+P53</f>
        <v>0</v>
      </c>
      <c r="Q50" s="100">
        <f>+Q51+Q52+Q53</f>
        <v>0</v>
      </c>
      <c r="R50" s="100">
        <f t="shared" ref="R50:T50" si="29">+R51+R52+R53</f>
        <v>0</v>
      </c>
      <c r="S50" s="100">
        <f t="shared" si="29"/>
        <v>0</v>
      </c>
      <c r="T50" s="100">
        <f t="shared" si="29"/>
        <v>0</v>
      </c>
      <c r="U50" s="100">
        <f ca="1">+U51+U52+U53</f>
        <v>2000</v>
      </c>
      <c r="W50" s="100">
        <f ca="1">+W51+W52+W53</f>
        <v>94000</v>
      </c>
      <c r="X50" s="132">
        <f ca="1">IF(ISERROR(+W50/F50)," ",(+W50/F50))</f>
        <v>0.97916666666666663</v>
      </c>
      <c r="Y50" s="100"/>
    </row>
    <row r="51" spans="1:25" ht="13.8" outlineLevel="2" thickBot="1" x14ac:dyDescent="0.3">
      <c r="A51" s="98" t="str">
        <f t="shared" si="4"/>
        <v>A3.1.1</v>
      </c>
      <c r="C51" s="101" t="s">
        <v>165</v>
      </c>
      <c r="D51" s="92" t="s">
        <v>255</v>
      </c>
      <c r="E51" s="101" t="s">
        <v>256</v>
      </c>
      <c r="F51" s="105">
        <v>21600</v>
      </c>
      <c r="H51" s="134">
        <f ca="1">SUMIF('LISTE DES TRANSACTIONS REP 04'!A:G,' RAPPORT FINANCIER N° 04'!A51,'LISTE DES TRANSACTIONS REP 04'!G:G)</f>
        <v>0</v>
      </c>
      <c r="I51" s="134">
        <f ca="1">+' RAPPORT FINANCIER N° 03'!J51</f>
        <v>2000</v>
      </c>
      <c r="J51" s="134">
        <f t="shared" ref="J51:J53" ca="1" si="30">+H51+I51</f>
        <v>2000</v>
      </c>
      <c r="K51" s="134">
        <f t="shared" ref="K51:K53" ca="1" si="31">+F51-J51</f>
        <v>19600</v>
      </c>
      <c r="L51" s="135">
        <f t="shared" ca="1" si="7"/>
        <v>0.90740740740740744</v>
      </c>
      <c r="M51" s="136"/>
      <c r="N51" s="136"/>
      <c r="O51" s="137"/>
      <c r="P51" s="137"/>
      <c r="Q51" s="137"/>
      <c r="R51" s="137"/>
      <c r="S51" s="137"/>
      <c r="T51" s="137"/>
      <c r="U51" s="137">
        <f t="shared" ref="U51:U53" ca="1" si="32">+J51+O51+P51+Q51+R51+S51+T51</f>
        <v>2000</v>
      </c>
      <c r="W51" s="138">
        <f t="shared" ref="W51:W53" ca="1" si="33">+F51-U51</f>
        <v>19600</v>
      </c>
      <c r="X51" s="139">
        <f t="shared" ref="X51:X53" ca="1" si="34">IF(ISERROR(+W51/F51)," ",(+W51/F51))</f>
        <v>0.90740740740740744</v>
      </c>
      <c r="Y51" s="138"/>
    </row>
    <row r="52" spans="1:25" ht="13.8" outlineLevel="2" thickBot="1" x14ac:dyDescent="0.3">
      <c r="A52" s="98" t="str">
        <f t="shared" si="4"/>
        <v>A3.1.2</v>
      </c>
      <c r="C52" s="101" t="s">
        <v>165</v>
      </c>
      <c r="D52" s="92" t="s">
        <v>262</v>
      </c>
      <c r="E52" s="101" t="s">
        <v>263</v>
      </c>
      <c r="F52" s="105">
        <v>74400</v>
      </c>
      <c r="H52" s="134">
        <f ca="1">SUMIF('LISTE DES TRANSACTIONS REP 04'!A:G,' RAPPORT FINANCIER N° 04'!A52,'LISTE DES TRANSACTIONS REP 04'!G:G)</f>
        <v>0</v>
      </c>
      <c r="I52" s="134">
        <f ca="1">+' RAPPORT FINANCIER N° 03'!J52</f>
        <v>0</v>
      </c>
      <c r="J52" s="134">
        <f t="shared" ca="1" si="30"/>
        <v>0</v>
      </c>
      <c r="K52" s="134">
        <f t="shared" ca="1" si="31"/>
        <v>74400</v>
      </c>
      <c r="L52" s="135">
        <f t="shared" ca="1" si="7"/>
        <v>1</v>
      </c>
      <c r="M52" s="136"/>
      <c r="N52" s="136"/>
      <c r="O52" s="137"/>
      <c r="P52" s="137"/>
      <c r="Q52" s="137"/>
      <c r="R52" s="137"/>
      <c r="S52" s="137"/>
      <c r="T52" s="137"/>
      <c r="U52" s="137">
        <f t="shared" ca="1" si="32"/>
        <v>0</v>
      </c>
      <c r="W52" s="138">
        <f t="shared" ca="1" si="33"/>
        <v>74400</v>
      </c>
      <c r="X52" s="139">
        <f t="shared" ca="1" si="34"/>
        <v>1</v>
      </c>
      <c r="Y52" s="138"/>
    </row>
    <row r="53" spans="1:25" ht="13.2" outlineLevel="2" x14ac:dyDescent="0.25">
      <c r="A53" s="98" t="str">
        <f t="shared" si="4"/>
        <v>A3.1.3</v>
      </c>
      <c r="C53" s="101" t="s">
        <v>165</v>
      </c>
      <c r="D53" s="92" t="s">
        <v>267</v>
      </c>
      <c r="E53" s="101" t="s">
        <v>178</v>
      </c>
      <c r="F53" s="105">
        <v>0</v>
      </c>
      <c r="H53" s="134">
        <f ca="1">SUMIF('LISTE DES TRANSACTIONS REP 04'!A:G,' RAPPORT FINANCIER N° 04'!A53,'LISTE DES TRANSACTIONS REP 04'!G:G)</f>
        <v>0</v>
      </c>
      <c r="I53" s="134">
        <f ca="1">+' RAPPORT FINANCIER N° 03'!J53</f>
        <v>0</v>
      </c>
      <c r="J53" s="134">
        <f t="shared" ca="1" si="30"/>
        <v>0</v>
      </c>
      <c r="K53" s="134">
        <f t="shared" ca="1" si="31"/>
        <v>0</v>
      </c>
      <c r="L53" s="135" t="str">
        <f t="shared" ca="1" si="7"/>
        <v xml:space="preserve"> </v>
      </c>
      <c r="M53" s="136"/>
      <c r="N53" s="136"/>
      <c r="O53" s="137"/>
      <c r="P53" s="137"/>
      <c r="Q53" s="137"/>
      <c r="R53" s="137"/>
      <c r="S53" s="137"/>
      <c r="T53" s="137"/>
      <c r="U53" s="137">
        <f t="shared" ca="1" si="32"/>
        <v>0</v>
      </c>
      <c r="W53" s="138">
        <f t="shared" ca="1" si="33"/>
        <v>0</v>
      </c>
      <c r="X53" s="139" t="str">
        <f t="shared" ca="1" si="34"/>
        <v xml:space="preserve"> </v>
      </c>
      <c r="Y53" s="138"/>
    </row>
    <row r="54" spans="1:25" ht="14.4" outlineLevel="1" thickBot="1" x14ac:dyDescent="0.3">
      <c r="A54" s="98" t="str">
        <f t="shared" si="4"/>
        <v>A3.2</v>
      </c>
      <c r="C54" s="45" t="s">
        <v>165</v>
      </c>
      <c r="D54" s="45" t="s">
        <v>271</v>
      </c>
      <c r="E54" s="45" t="s">
        <v>272</v>
      </c>
      <c r="F54" s="100">
        <f>+F55+F56+F57+F58+F59+F60+F61+F62</f>
        <v>0</v>
      </c>
      <c r="H54" s="100">
        <f ca="1">+H55+H56+H57+H58+H59+H60+H61+H62</f>
        <v>0</v>
      </c>
      <c r="I54" s="100">
        <f ca="1">+I55+I56+I57+I58+I59+I60+I61+I62</f>
        <v>0</v>
      </c>
      <c r="J54" s="100">
        <f ca="1">+J55+J56+J57+J58+J59+J60+J61+J62</f>
        <v>0</v>
      </c>
      <c r="K54" s="100">
        <f ca="1">+K55+K56+K57+K58+K59+K60+K61+K62</f>
        <v>0</v>
      </c>
      <c r="L54" s="132" t="str">
        <f t="shared" ca="1" si="7"/>
        <v xml:space="preserve"> </v>
      </c>
      <c r="M54" s="133"/>
      <c r="N54" s="133"/>
      <c r="O54" s="100">
        <f>+O55+O56+O57+O58+O59+O60+O61+O62</f>
        <v>0</v>
      </c>
      <c r="P54" s="100">
        <f>+P55+P56+P57+P58+P59+P60+P61+P62</f>
        <v>0</v>
      </c>
      <c r="Q54" s="100">
        <f>+Q55+Q56+Q57+Q58+Q59+Q60+Q61+Q62</f>
        <v>0</v>
      </c>
      <c r="R54" s="100">
        <f t="shared" ref="R54:T54" si="35">+R55+R56+R57+R58+R59+R60+R61+R62</f>
        <v>0</v>
      </c>
      <c r="S54" s="100">
        <f t="shared" si="35"/>
        <v>0</v>
      </c>
      <c r="T54" s="100">
        <f t="shared" si="35"/>
        <v>0</v>
      </c>
      <c r="U54" s="100">
        <f ca="1">+U55+U56+U57+U58+U59+U60+U61+U62</f>
        <v>0</v>
      </c>
      <c r="W54" s="100">
        <f ca="1">+W55+W56+W57+W58+W59+W60+W61+W62</f>
        <v>0</v>
      </c>
      <c r="X54" s="132" t="str">
        <f ca="1">IF(ISERROR(+W54/F54)," ",(+W54/F54))</f>
        <v xml:space="preserve"> </v>
      </c>
      <c r="Y54" s="100"/>
    </row>
    <row r="55" spans="1:25" ht="14.4" outlineLevel="2" thickBot="1" x14ac:dyDescent="0.3">
      <c r="A55" s="98" t="str">
        <f t="shared" si="4"/>
        <v>A3.2.1</v>
      </c>
      <c r="C55" s="101" t="s">
        <v>165</v>
      </c>
      <c r="D55" s="20" t="s">
        <v>273</v>
      </c>
      <c r="E55" s="101" t="s">
        <v>274</v>
      </c>
      <c r="F55" s="56">
        <v>0</v>
      </c>
      <c r="H55" s="134">
        <f ca="1">SUMIF('LISTE DES TRANSACTIONS REP 04'!A:G,' RAPPORT FINANCIER N° 04'!A55,'LISTE DES TRANSACTIONS REP 04'!G:G)</f>
        <v>0</v>
      </c>
      <c r="I55" s="134">
        <f ca="1">+' RAPPORT FINANCIER N° 03'!J55</f>
        <v>0</v>
      </c>
      <c r="J55" s="64">
        <f t="shared" ref="J55:J62" ca="1" si="36">+H55+I55</f>
        <v>0</v>
      </c>
      <c r="K55" s="134">
        <f t="shared" ref="K55:K62" ca="1" si="37">+F55-J55</f>
        <v>0</v>
      </c>
      <c r="L55" s="135" t="str">
        <f t="shared" ca="1" si="7"/>
        <v xml:space="preserve"> </v>
      </c>
      <c r="M55" s="77"/>
      <c r="N55" s="77"/>
      <c r="O55" s="66"/>
      <c r="P55" s="66"/>
      <c r="Q55" s="66"/>
      <c r="R55" s="66"/>
      <c r="S55" s="66"/>
      <c r="T55" s="66"/>
      <c r="U55" s="66">
        <f t="shared" ref="U55:U62" ca="1" si="38">+J55+O55+P55+Q55+R55+S55+T55</f>
        <v>0</v>
      </c>
      <c r="W55" s="68">
        <f t="shared" ref="W55:W62" ca="1" si="39">+F55-U55</f>
        <v>0</v>
      </c>
      <c r="X55" s="139" t="str">
        <f t="shared" ref="X55:X62" ca="1" si="40">IF(ISERROR(+W55/F55)," ",(+W55/F55))</f>
        <v xml:space="preserve"> </v>
      </c>
      <c r="Y55" s="68"/>
    </row>
    <row r="56" spans="1:25" ht="14.4" outlineLevel="2" thickBot="1" x14ac:dyDescent="0.3">
      <c r="A56" s="98" t="str">
        <f t="shared" si="4"/>
        <v>A3.2.2</v>
      </c>
      <c r="C56" s="101" t="s">
        <v>165</v>
      </c>
      <c r="D56" s="20" t="s">
        <v>277</v>
      </c>
      <c r="E56" s="101" t="s">
        <v>278</v>
      </c>
      <c r="F56" s="60">
        <v>0</v>
      </c>
      <c r="H56" s="134">
        <f ca="1">SUMIF('LISTE DES TRANSACTIONS REP 04'!A:G,' RAPPORT FINANCIER N° 04'!A56,'LISTE DES TRANSACTIONS REP 04'!G:G)</f>
        <v>0</v>
      </c>
      <c r="I56" s="134">
        <f ca="1">+' RAPPORT FINANCIER N° 03'!J56</f>
        <v>0</v>
      </c>
      <c r="J56" s="65">
        <f t="shared" ca="1" si="36"/>
        <v>0</v>
      </c>
      <c r="K56" s="134">
        <f t="shared" ca="1" si="37"/>
        <v>0</v>
      </c>
      <c r="L56" s="135" t="str">
        <f t="shared" ca="1" si="7"/>
        <v xml:space="preserve"> </v>
      </c>
      <c r="M56" s="78"/>
      <c r="N56" s="78"/>
      <c r="O56" s="67"/>
      <c r="P56" s="67"/>
      <c r="Q56" s="67"/>
      <c r="R56" s="67"/>
      <c r="S56" s="67"/>
      <c r="T56" s="67"/>
      <c r="U56" s="67">
        <f t="shared" ca="1" si="38"/>
        <v>0</v>
      </c>
      <c r="W56" s="69">
        <f t="shared" ca="1" si="39"/>
        <v>0</v>
      </c>
      <c r="X56" s="139" t="str">
        <f t="shared" ca="1" si="40"/>
        <v xml:space="preserve"> </v>
      </c>
      <c r="Y56" s="69"/>
    </row>
    <row r="57" spans="1:25" ht="14.4" outlineLevel="2" thickBot="1" x14ac:dyDescent="0.3">
      <c r="A57" s="98" t="str">
        <f t="shared" si="4"/>
        <v>A3.2.3</v>
      </c>
      <c r="C57" s="101" t="s">
        <v>165</v>
      </c>
      <c r="D57" s="20" t="s">
        <v>280</v>
      </c>
      <c r="E57" s="101" t="s">
        <v>281</v>
      </c>
      <c r="F57" s="60">
        <v>0</v>
      </c>
      <c r="H57" s="134">
        <f ca="1">SUMIF('LISTE DES TRANSACTIONS REP 04'!A:G,' RAPPORT FINANCIER N° 04'!A57,'LISTE DES TRANSACTIONS REP 04'!G:G)</f>
        <v>0</v>
      </c>
      <c r="I57" s="134">
        <f ca="1">+' RAPPORT FINANCIER N° 03'!J57</f>
        <v>0</v>
      </c>
      <c r="J57" s="65">
        <f t="shared" ca="1" si="36"/>
        <v>0</v>
      </c>
      <c r="K57" s="134">
        <f t="shared" ca="1" si="37"/>
        <v>0</v>
      </c>
      <c r="L57" s="135" t="str">
        <f t="shared" ca="1" si="7"/>
        <v xml:space="preserve"> </v>
      </c>
      <c r="M57" s="78"/>
      <c r="N57" s="78"/>
      <c r="O57" s="67"/>
      <c r="P57" s="67"/>
      <c r="Q57" s="67"/>
      <c r="R57" s="67"/>
      <c r="S57" s="67"/>
      <c r="T57" s="67"/>
      <c r="U57" s="67">
        <f t="shared" ca="1" si="38"/>
        <v>0</v>
      </c>
      <c r="W57" s="69">
        <f t="shared" ca="1" si="39"/>
        <v>0</v>
      </c>
      <c r="X57" s="139" t="str">
        <f t="shared" ca="1" si="40"/>
        <v xml:space="preserve"> </v>
      </c>
      <c r="Y57" s="69"/>
    </row>
    <row r="58" spans="1:25" ht="14.4" outlineLevel="2" thickBot="1" x14ac:dyDescent="0.3">
      <c r="A58" s="98" t="str">
        <f t="shared" si="4"/>
        <v>A3.2.4</v>
      </c>
      <c r="C58" s="101" t="s">
        <v>165</v>
      </c>
      <c r="D58" s="20" t="s">
        <v>283</v>
      </c>
      <c r="E58" s="101" t="s">
        <v>284</v>
      </c>
      <c r="F58" s="60">
        <v>0</v>
      </c>
      <c r="H58" s="134">
        <f ca="1">SUMIF('LISTE DES TRANSACTIONS REP 04'!A:G,' RAPPORT FINANCIER N° 04'!A58,'LISTE DES TRANSACTIONS REP 04'!G:G)</f>
        <v>0</v>
      </c>
      <c r="I58" s="134">
        <f ca="1">+' RAPPORT FINANCIER N° 03'!J58</f>
        <v>0</v>
      </c>
      <c r="J58" s="65">
        <f t="shared" ca="1" si="36"/>
        <v>0</v>
      </c>
      <c r="K58" s="134">
        <f t="shared" ca="1" si="37"/>
        <v>0</v>
      </c>
      <c r="L58" s="135" t="str">
        <f t="shared" ca="1" si="7"/>
        <v xml:space="preserve"> </v>
      </c>
      <c r="M58" s="78"/>
      <c r="N58" s="78"/>
      <c r="O58" s="67"/>
      <c r="P58" s="67"/>
      <c r="Q58" s="67"/>
      <c r="R58" s="67"/>
      <c r="S58" s="67"/>
      <c r="T58" s="67"/>
      <c r="U58" s="67">
        <f t="shared" ca="1" si="38"/>
        <v>0</v>
      </c>
      <c r="W58" s="69">
        <f t="shared" ca="1" si="39"/>
        <v>0</v>
      </c>
      <c r="X58" s="139" t="str">
        <f t="shared" ca="1" si="40"/>
        <v xml:space="preserve"> </v>
      </c>
      <c r="Y58" s="69"/>
    </row>
    <row r="59" spans="1:25" ht="14.4" outlineLevel="2" thickBot="1" x14ac:dyDescent="0.3">
      <c r="A59" s="98" t="str">
        <f t="shared" si="4"/>
        <v>A3.2.5</v>
      </c>
      <c r="C59" s="101" t="s">
        <v>165</v>
      </c>
      <c r="D59" s="20" t="s">
        <v>287</v>
      </c>
      <c r="E59" s="101" t="s">
        <v>288</v>
      </c>
      <c r="F59" s="60">
        <v>0</v>
      </c>
      <c r="H59" s="134">
        <f ca="1">SUMIF('LISTE DES TRANSACTIONS REP 04'!A:G,' RAPPORT FINANCIER N° 04'!A59,'LISTE DES TRANSACTIONS REP 04'!G:G)</f>
        <v>0</v>
      </c>
      <c r="I59" s="134">
        <f ca="1">+' RAPPORT FINANCIER N° 03'!J59</f>
        <v>0</v>
      </c>
      <c r="J59" s="65">
        <f t="shared" ca="1" si="36"/>
        <v>0</v>
      </c>
      <c r="K59" s="134">
        <f t="shared" ca="1" si="37"/>
        <v>0</v>
      </c>
      <c r="L59" s="135" t="str">
        <f t="shared" ca="1" si="7"/>
        <v xml:space="preserve"> </v>
      </c>
      <c r="M59" s="78"/>
      <c r="N59" s="78"/>
      <c r="O59" s="67"/>
      <c r="P59" s="67"/>
      <c r="Q59" s="67"/>
      <c r="R59" s="67"/>
      <c r="S59" s="67"/>
      <c r="T59" s="67"/>
      <c r="U59" s="67">
        <f t="shared" ca="1" si="38"/>
        <v>0</v>
      </c>
      <c r="W59" s="69">
        <f t="shared" ca="1" si="39"/>
        <v>0</v>
      </c>
      <c r="X59" s="139" t="str">
        <f t="shared" ca="1" si="40"/>
        <v xml:space="preserve"> </v>
      </c>
      <c r="Y59" s="69"/>
    </row>
    <row r="60" spans="1:25" ht="14.4" outlineLevel="2" thickBot="1" x14ac:dyDescent="0.3">
      <c r="A60" s="98" t="str">
        <f t="shared" si="4"/>
        <v>A3.2.6</v>
      </c>
      <c r="C60" s="101" t="s">
        <v>165</v>
      </c>
      <c r="D60" s="20" t="s">
        <v>290</v>
      </c>
      <c r="E60" s="101" t="s">
        <v>291</v>
      </c>
      <c r="F60" s="60">
        <v>0</v>
      </c>
      <c r="H60" s="134">
        <f ca="1">SUMIF('LISTE DES TRANSACTIONS REP 04'!A:G,' RAPPORT FINANCIER N° 04'!A60,'LISTE DES TRANSACTIONS REP 04'!G:G)</f>
        <v>0</v>
      </c>
      <c r="I60" s="134">
        <f ca="1">+' RAPPORT FINANCIER N° 03'!J60</f>
        <v>0</v>
      </c>
      <c r="J60" s="65">
        <f t="shared" ca="1" si="36"/>
        <v>0</v>
      </c>
      <c r="K60" s="134">
        <f t="shared" ca="1" si="37"/>
        <v>0</v>
      </c>
      <c r="L60" s="135" t="str">
        <f t="shared" ca="1" si="7"/>
        <v xml:space="preserve"> </v>
      </c>
      <c r="M60" s="78"/>
      <c r="N60" s="78"/>
      <c r="O60" s="67"/>
      <c r="P60" s="67"/>
      <c r="Q60" s="67"/>
      <c r="R60" s="67"/>
      <c r="S60" s="67"/>
      <c r="T60" s="67"/>
      <c r="U60" s="67">
        <f t="shared" ca="1" si="38"/>
        <v>0</v>
      </c>
      <c r="W60" s="69">
        <f t="shared" ca="1" si="39"/>
        <v>0</v>
      </c>
      <c r="X60" s="139" t="str">
        <f t="shared" ca="1" si="40"/>
        <v xml:space="preserve"> </v>
      </c>
      <c r="Y60" s="69"/>
    </row>
    <row r="61" spans="1:25" ht="14.4" outlineLevel="2" thickBot="1" x14ac:dyDescent="0.3">
      <c r="A61" s="98" t="str">
        <f t="shared" si="4"/>
        <v>A3.2.7</v>
      </c>
      <c r="C61" s="101" t="s">
        <v>165</v>
      </c>
      <c r="D61" s="20" t="s">
        <v>293</v>
      </c>
      <c r="E61" s="101" t="s">
        <v>294</v>
      </c>
      <c r="F61" s="60">
        <v>0</v>
      </c>
      <c r="H61" s="134">
        <f ca="1">SUMIF('LISTE DES TRANSACTIONS REP 04'!A:G,' RAPPORT FINANCIER N° 04'!A61,'LISTE DES TRANSACTIONS REP 04'!G:G)</f>
        <v>0</v>
      </c>
      <c r="I61" s="134">
        <f ca="1">+' RAPPORT FINANCIER N° 03'!J61</f>
        <v>0</v>
      </c>
      <c r="J61" s="65">
        <f t="shared" ca="1" si="36"/>
        <v>0</v>
      </c>
      <c r="K61" s="134">
        <f t="shared" ca="1" si="37"/>
        <v>0</v>
      </c>
      <c r="L61" s="135" t="str">
        <f t="shared" ca="1" si="7"/>
        <v xml:space="preserve"> </v>
      </c>
      <c r="M61" s="78"/>
      <c r="N61" s="78"/>
      <c r="O61" s="67"/>
      <c r="P61" s="67"/>
      <c r="Q61" s="67"/>
      <c r="R61" s="67"/>
      <c r="S61" s="67"/>
      <c r="T61" s="67"/>
      <c r="U61" s="67">
        <f t="shared" ca="1" si="38"/>
        <v>0</v>
      </c>
      <c r="W61" s="69">
        <f t="shared" ca="1" si="39"/>
        <v>0</v>
      </c>
      <c r="X61" s="139" t="str">
        <f t="shared" ca="1" si="40"/>
        <v xml:space="preserve"> </v>
      </c>
      <c r="Y61" s="69"/>
    </row>
    <row r="62" spans="1:25" ht="14.4" outlineLevel="2" thickBot="1" x14ac:dyDescent="0.3">
      <c r="A62" s="98" t="str">
        <f t="shared" si="4"/>
        <v>A3.2.8</v>
      </c>
      <c r="C62" s="19" t="s">
        <v>165</v>
      </c>
      <c r="D62" s="20" t="s">
        <v>296</v>
      </c>
      <c r="E62" s="101" t="s">
        <v>297</v>
      </c>
      <c r="F62" s="60">
        <v>0</v>
      </c>
      <c r="H62" s="134">
        <f ca="1">SUMIF('LISTE DES TRANSACTIONS REP 04'!A:G,' RAPPORT FINANCIER N° 04'!A62,'LISTE DES TRANSACTIONS REP 04'!G:G)</f>
        <v>0</v>
      </c>
      <c r="I62" s="134">
        <f ca="1">+' RAPPORT FINANCIER N° 03'!J62</f>
        <v>0</v>
      </c>
      <c r="J62" s="65">
        <f t="shared" ca="1" si="36"/>
        <v>0</v>
      </c>
      <c r="K62" s="134">
        <f t="shared" ca="1" si="37"/>
        <v>0</v>
      </c>
      <c r="L62" s="135" t="str">
        <f t="shared" ca="1" si="7"/>
        <v xml:space="preserve"> </v>
      </c>
      <c r="M62" s="78"/>
      <c r="N62" s="78"/>
      <c r="O62" s="67"/>
      <c r="P62" s="67"/>
      <c r="Q62" s="67"/>
      <c r="R62" s="67"/>
      <c r="S62" s="67"/>
      <c r="T62" s="67"/>
      <c r="U62" s="67">
        <f t="shared" ca="1" si="38"/>
        <v>0</v>
      </c>
      <c r="W62" s="69">
        <f t="shared" ca="1" si="39"/>
        <v>0</v>
      </c>
      <c r="X62" s="139" t="str">
        <f t="shared" ca="1" si="40"/>
        <v xml:space="preserve"> </v>
      </c>
      <c r="Y62" s="69"/>
    </row>
    <row r="63" spans="1:25" ht="30" customHeight="1" thickBot="1" x14ac:dyDescent="0.3">
      <c r="A63" s="98" t="str">
        <f t="shared" si="4"/>
        <v>B. Frais de gestion</v>
      </c>
      <c r="C63" s="192" t="s">
        <v>300</v>
      </c>
      <c r="D63" s="192"/>
      <c r="E63" s="192"/>
      <c r="F63" s="70">
        <f>+F64+F69+F74</f>
        <v>132000</v>
      </c>
      <c r="G63" s="71"/>
      <c r="H63" s="70">
        <f ca="1">+H64+H69+H74</f>
        <v>0</v>
      </c>
      <c r="I63" s="70">
        <f ca="1">+I64+I69+I74</f>
        <v>7000</v>
      </c>
      <c r="J63" s="70">
        <f ca="1">+J64+J69+J74</f>
        <v>7000</v>
      </c>
      <c r="K63" s="70">
        <f ca="1">+K64+K69+K74</f>
        <v>125000</v>
      </c>
      <c r="L63" s="83">
        <f t="shared" ca="1" si="7"/>
        <v>0.94696969696969702</v>
      </c>
      <c r="M63" s="79"/>
      <c r="N63" s="79"/>
      <c r="O63" s="70">
        <f>+O64+O69+O74</f>
        <v>0</v>
      </c>
      <c r="P63" s="70">
        <f>+P64+P69+P74</f>
        <v>0</v>
      </c>
      <c r="Q63" s="70">
        <f>+Q64+Q69+Q74</f>
        <v>0</v>
      </c>
      <c r="R63" s="70">
        <f t="shared" ref="R63:T63" si="41">+R64+R69+R74</f>
        <v>0</v>
      </c>
      <c r="S63" s="70">
        <f t="shared" si="41"/>
        <v>0</v>
      </c>
      <c r="T63" s="70">
        <f t="shared" si="41"/>
        <v>0</v>
      </c>
      <c r="U63" s="70">
        <f ca="1">+U64+U69+U74</f>
        <v>7000</v>
      </c>
      <c r="V63" s="71"/>
      <c r="W63" s="70">
        <f ca="1">+W64+W69+W74</f>
        <v>125000</v>
      </c>
      <c r="X63" s="83">
        <f ca="1">IF(ISERROR(+W63/F63)," ",(+W63/F63))</f>
        <v>0.94696969696969702</v>
      </c>
      <c r="Y63" s="70"/>
    </row>
    <row r="64" spans="1:25" s="10" customFormat="1" ht="13.8" thickBot="1" x14ac:dyDescent="0.3">
      <c r="A64" s="98" t="str">
        <f t="shared" si="4"/>
        <v>B1</v>
      </c>
      <c r="B64" s="93"/>
      <c r="C64" s="51" t="s">
        <v>302</v>
      </c>
      <c r="D64" s="52">
        <v>1</v>
      </c>
      <c r="E64" s="53" t="s">
        <v>254</v>
      </c>
      <c r="F64" s="55">
        <f>+F65+F66+F67+F68</f>
        <v>132000</v>
      </c>
      <c r="G64" s="97"/>
      <c r="H64" s="84">
        <f ca="1">+H65+H66+H67+H68</f>
        <v>0</v>
      </c>
      <c r="I64" s="84">
        <f ca="1">+I65+I66+I67+I68</f>
        <v>2500</v>
      </c>
      <c r="J64" s="84">
        <f ca="1">+J65+J66+J67+J68</f>
        <v>2500</v>
      </c>
      <c r="K64" s="84">
        <f ca="1">+K65+K66+K67+K68</f>
        <v>129500</v>
      </c>
      <c r="L64" s="85">
        <f t="shared" ca="1" si="7"/>
        <v>0.98106060606060608</v>
      </c>
      <c r="M64" s="75"/>
      <c r="N64" s="75"/>
      <c r="O64" s="55">
        <f>+O65+O66+O67+O68</f>
        <v>0</v>
      </c>
      <c r="P64" s="55">
        <f>+P65+P66+P67+P68</f>
        <v>0</v>
      </c>
      <c r="Q64" s="55">
        <f>+Q65+Q66+Q67+Q68</f>
        <v>0</v>
      </c>
      <c r="R64" s="55">
        <f t="shared" ref="R64:T64" si="42">+R65+R66+R67+R68</f>
        <v>0</v>
      </c>
      <c r="S64" s="55">
        <f t="shared" si="42"/>
        <v>0</v>
      </c>
      <c r="T64" s="55">
        <f t="shared" si="42"/>
        <v>0</v>
      </c>
      <c r="U64" s="55">
        <f ca="1">+U65+U66+U67+U68</f>
        <v>2500</v>
      </c>
      <c r="V64" s="97"/>
      <c r="W64" s="84">
        <f ca="1">+W65+W66+W67+W68</f>
        <v>129500</v>
      </c>
      <c r="X64" s="85">
        <f ca="1">IF(ISERROR(+W64/F64)," ",(+W64/F64))</f>
        <v>0.98106060606060608</v>
      </c>
      <c r="Y64" s="84"/>
    </row>
    <row r="65" spans="1:25" ht="13.8" outlineLevel="1" x14ac:dyDescent="0.25">
      <c r="A65" s="98" t="str">
        <f t="shared" si="4"/>
        <v>B1.1</v>
      </c>
      <c r="C65" s="45" t="s">
        <v>302</v>
      </c>
      <c r="D65" s="45" t="s">
        <v>167</v>
      </c>
      <c r="E65" s="45" t="s">
        <v>303</v>
      </c>
      <c r="F65" s="100">
        <v>21600</v>
      </c>
      <c r="H65" s="134">
        <f ca="1">SUMIF('LISTE DES TRANSACTIONS REP 04'!A:G,' RAPPORT FINANCIER N° 04'!A65,'LISTE DES TRANSACTIONS REP 04'!G:G)</f>
        <v>0</v>
      </c>
      <c r="I65" s="134">
        <f ca="1">+' RAPPORT FINANCIER N° 03'!J65</f>
        <v>2500</v>
      </c>
      <c r="J65" s="145">
        <f t="shared" ref="J65:J68" ca="1" si="43">+H65+I65</f>
        <v>2500</v>
      </c>
      <c r="K65" s="146">
        <f t="shared" ref="K65:K68" ca="1" si="44">+F65-J65</f>
        <v>19100</v>
      </c>
      <c r="L65" s="147">
        <f t="shared" ca="1" si="7"/>
        <v>0.8842592592592593</v>
      </c>
      <c r="M65" s="133"/>
      <c r="N65" s="133"/>
      <c r="O65" s="67"/>
      <c r="P65" s="67"/>
      <c r="Q65" s="67"/>
      <c r="R65" s="67"/>
      <c r="S65" s="67"/>
      <c r="T65" s="67"/>
      <c r="U65" s="67">
        <f t="shared" ref="U65:U68" ca="1" si="45">+J65+O65+P65+Q65+R65+S65+T65</f>
        <v>2500</v>
      </c>
      <c r="W65" s="149">
        <f t="shared" ref="W65:W68" ca="1" si="46">+F65-U65</f>
        <v>19100</v>
      </c>
      <c r="X65" s="150">
        <f t="shared" ref="X65:X68" ca="1" si="47">IF(ISERROR(+W65/F65)," ",(+W65/F65))</f>
        <v>0.8842592592592593</v>
      </c>
      <c r="Y65" s="149"/>
    </row>
    <row r="66" spans="1:25" ht="13.8" outlineLevel="1" x14ac:dyDescent="0.25">
      <c r="A66" s="98" t="str">
        <f t="shared" si="4"/>
        <v>B1.2</v>
      </c>
      <c r="C66" s="45" t="s">
        <v>302</v>
      </c>
      <c r="D66" s="45" t="s">
        <v>210</v>
      </c>
      <c r="E66" s="45" t="s">
        <v>308</v>
      </c>
      <c r="F66" s="100">
        <v>14400</v>
      </c>
      <c r="H66" s="134">
        <f ca="1">SUMIF('LISTE DES TRANSACTIONS REP 04'!A:G,' RAPPORT FINANCIER N° 04'!A66,'LISTE DES TRANSACTIONS REP 04'!G:G)</f>
        <v>0</v>
      </c>
      <c r="I66" s="134">
        <f ca="1">+' RAPPORT FINANCIER N° 03'!J66</f>
        <v>0</v>
      </c>
      <c r="J66" s="145">
        <f t="shared" ca="1" si="43"/>
        <v>0</v>
      </c>
      <c r="K66" s="134">
        <f t="shared" ca="1" si="44"/>
        <v>14400</v>
      </c>
      <c r="L66" s="135">
        <f t="shared" ca="1" si="7"/>
        <v>1</v>
      </c>
      <c r="M66" s="133"/>
      <c r="N66" s="133"/>
      <c r="O66" s="67"/>
      <c r="P66" s="67"/>
      <c r="Q66" s="67"/>
      <c r="R66" s="67"/>
      <c r="S66" s="67"/>
      <c r="T66" s="67"/>
      <c r="U66" s="67">
        <f t="shared" ca="1" si="45"/>
        <v>0</v>
      </c>
      <c r="W66" s="149">
        <f t="shared" ca="1" si="46"/>
        <v>14400</v>
      </c>
      <c r="X66" s="139">
        <f t="shared" ca="1" si="47"/>
        <v>1</v>
      </c>
      <c r="Y66" s="149"/>
    </row>
    <row r="67" spans="1:25" ht="13.8" outlineLevel="1" x14ac:dyDescent="0.25">
      <c r="A67" s="98" t="str">
        <f t="shared" si="4"/>
        <v>B1.3</v>
      </c>
      <c r="C67" s="45" t="s">
        <v>302</v>
      </c>
      <c r="D67" s="45" t="s">
        <v>220</v>
      </c>
      <c r="E67" s="45" t="s">
        <v>312</v>
      </c>
      <c r="F67" s="100">
        <v>96000</v>
      </c>
      <c r="H67" s="134">
        <f ca="1">SUMIF('LISTE DES TRANSACTIONS REP 04'!A:G,' RAPPORT FINANCIER N° 04'!A67,'LISTE DES TRANSACTIONS REP 04'!G:G)</f>
        <v>0</v>
      </c>
      <c r="I67" s="134">
        <f ca="1">+' RAPPORT FINANCIER N° 03'!J67</f>
        <v>0</v>
      </c>
      <c r="J67" s="145">
        <f t="shared" ca="1" si="43"/>
        <v>0</v>
      </c>
      <c r="K67" s="134">
        <f t="shared" ca="1" si="44"/>
        <v>96000</v>
      </c>
      <c r="L67" s="135">
        <f t="shared" ca="1" si="7"/>
        <v>1</v>
      </c>
      <c r="M67" s="133"/>
      <c r="N67" s="133"/>
      <c r="O67" s="67"/>
      <c r="P67" s="67"/>
      <c r="Q67" s="67"/>
      <c r="R67" s="67"/>
      <c r="S67" s="67"/>
      <c r="T67" s="67"/>
      <c r="U67" s="67">
        <f t="shared" ca="1" si="45"/>
        <v>0</v>
      </c>
      <c r="W67" s="149">
        <f t="shared" ca="1" si="46"/>
        <v>96000</v>
      </c>
      <c r="X67" s="139">
        <f t="shared" ca="1" si="47"/>
        <v>1</v>
      </c>
      <c r="Y67" s="149"/>
    </row>
    <row r="68" spans="1:25" ht="13.8" outlineLevel="1" x14ac:dyDescent="0.25">
      <c r="A68" s="98" t="str">
        <f t="shared" si="4"/>
        <v>B1.4</v>
      </c>
      <c r="C68" s="45" t="s">
        <v>302</v>
      </c>
      <c r="D68" s="45" t="s">
        <v>316</v>
      </c>
      <c r="E68" s="45" t="s">
        <v>178</v>
      </c>
      <c r="F68" s="100">
        <v>0</v>
      </c>
      <c r="H68" s="134">
        <f ca="1">SUMIF('LISTE DES TRANSACTIONS REP 04'!A:G,' RAPPORT FINANCIER N° 04'!A68,'LISTE DES TRANSACTIONS REP 04'!G:G)</f>
        <v>0</v>
      </c>
      <c r="I68" s="134">
        <f ca="1">+' RAPPORT FINANCIER N° 03'!J68</f>
        <v>0</v>
      </c>
      <c r="J68" s="145">
        <f t="shared" ca="1" si="43"/>
        <v>0</v>
      </c>
      <c r="K68" s="134">
        <f t="shared" ca="1" si="44"/>
        <v>0</v>
      </c>
      <c r="L68" s="135" t="str">
        <f t="shared" ca="1" si="7"/>
        <v xml:space="preserve"> </v>
      </c>
      <c r="M68" s="133"/>
      <c r="N68" s="133"/>
      <c r="O68" s="67"/>
      <c r="P68" s="67"/>
      <c r="Q68" s="67"/>
      <c r="R68" s="67"/>
      <c r="S68" s="67"/>
      <c r="T68" s="67"/>
      <c r="U68" s="67">
        <f t="shared" ca="1" si="45"/>
        <v>0</v>
      </c>
      <c r="W68" s="149">
        <f t="shared" ca="1" si="46"/>
        <v>0</v>
      </c>
      <c r="X68" s="139" t="str">
        <f t="shared" ca="1" si="47"/>
        <v xml:space="preserve"> </v>
      </c>
      <c r="Y68" s="149"/>
    </row>
    <row r="69" spans="1:25" ht="13.8" thickBot="1" x14ac:dyDescent="0.3">
      <c r="A69" s="98" t="str">
        <f t="shared" si="4"/>
        <v>B2</v>
      </c>
      <c r="C69" s="41" t="s">
        <v>302</v>
      </c>
      <c r="D69" s="42">
        <v>2</v>
      </c>
      <c r="E69" s="43" t="s">
        <v>272</v>
      </c>
      <c r="F69" s="55">
        <f>+F70+F71+F72+F73</f>
        <v>0</v>
      </c>
      <c r="H69" s="84">
        <f ca="1">+H70+H71+H72+H73</f>
        <v>0</v>
      </c>
      <c r="I69" s="84">
        <f ca="1">+I70+I71+I72+I73</f>
        <v>2500</v>
      </c>
      <c r="J69" s="84">
        <f ca="1">+J70+J71+J72+J73</f>
        <v>2500</v>
      </c>
      <c r="K69" s="84">
        <f ca="1">+K70+K71+K72+K73</f>
        <v>-2500</v>
      </c>
      <c r="L69" s="85" t="str">
        <f t="shared" ca="1" si="7"/>
        <v xml:space="preserve"> </v>
      </c>
      <c r="M69" s="75"/>
      <c r="N69" s="75"/>
      <c r="O69" s="55">
        <f>+O70+O71+O72+O73</f>
        <v>0</v>
      </c>
      <c r="P69" s="55">
        <f>+P70+P71+P72+P73</f>
        <v>0</v>
      </c>
      <c r="Q69" s="55">
        <f>+Q70+Q71+Q72+Q73</f>
        <v>0</v>
      </c>
      <c r="R69" s="55">
        <f t="shared" ref="R69:T69" si="48">+R70+R71+R72+R73</f>
        <v>0</v>
      </c>
      <c r="S69" s="55">
        <f t="shared" si="48"/>
        <v>0</v>
      </c>
      <c r="T69" s="55">
        <f t="shared" si="48"/>
        <v>0</v>
      </c>
      <c r="U69" s="55">
        <f ca="1">+U70+U71+U72+U73</f>
        <v>2500</v>
      </c>
      <c r="W69" s="84">
        <f ca="1">+W70+W71+W72+W73</f>
        <v>-2500</v>
      </c>
      <c r="X69" s="85" t="str">
        <f ca="1">IF(ISERROR(+W69/F69)," ",(+W69/F69))</f>
        <v xml:space="preserve"> </v>
      </c>
      <c r="Y69" s="84"/>
    </row>
    <row r="70" spans="1:25" ht="13.8" outlineLevel="1" x14ac:dyDescent="0.25">
      <c r="A70" s="98" t="str">
        <f t="shared" si="4"/>
        <v>B2.1</v>
      </c>
      <c r="C70" s="45" t="s">
        <v>302</v>
      </c>
      <c r="D70" s="45" t="s">
        <v>229</v>
      </c>
      <c r="E70" s="45" t="s">
        <v>318</v>
      </c>
      <c r="F70" s="100">
        <v>0</v>
      </c>
      <c r="H70" s="134">
        <f ca="1">SUMIF('LISTE DES TRANSACTIONS REP 04'!A:G,' RAPPORT FINANCIER N° 04'!A70,'LISTE DES TRANSACTIONS REP 04'!G:G)</f>
        <v>0</v>
      </c>
      <c r="I70" s="134">
        <f ca="1">+' RAPPORT FINANCIER N° 03'!J70</f>
        <v>2500</v>
      </c>
      <c r="J70" s="145">
        <f t="shared" ref="J70:J73" ca="1" si="49">+H70+I70</f>
        <v>2500</v>
      </c>
      <c r="K70" s="134">
        <f t="shared" ref="K70:K73" ca="1" si="50">+F70-J70</f>
        <v>-2500</v>
      </c>
      <c r="L70" s="135" t="str">
        <f t="shared" ca="1" si="7"/>
        <v xml:space="preserve"> </v>
      </c>
      <c r="M70" s="133"/>
      <c r="N70" s="133"/>
      <c r="O70" s="67"/>
      <c r="P70" s="67"/>
      <c r="Q70" s="67"/>
      <c r="R70" s="67"/>
      <c r="S70" s="67"/>
      <c r="T70" s="67"/>
      <c r="U70" s="67">
        <f t="shared" ref="U70:U73" ca="1" si="51">+J70+O70+P70+Q70+R70+S70+T70</f>
        <v>2500</v>
      </c>
      <c r="W70" s="149">
        <f t="shared" ref="W70:W73" ca="1" si="52">+F70-U70</f>
        <v>-2500</v>
      </c>
      <c r="X70" s="139" t="str">
        <f t="shared" ref="X70:X73" ca="1" si="53">IF(ISERROR(+W70/F70)," ",(+W70/F70))</f>
        <v xml:space="preserve"> </v>
      </c>
      <c r="Y70" s="149"/>
    </row>
    <row r="71" spans="1:25" ht="13.8" outlineLevel="1" x14ac:dyDescent="0.25">
      <c r="A71" s="98" t="str">
        <f t="shared" si="4"/>
        <v>B2.2</v>
      </c>
      <c r="C71" s="45" t="s">
        <v>302</v>
      </c>
      <c r="D71" s="45" t="s">
        <v>237</v>
      </c>
      <c r="E71" s="45" t="s">
        <v>288</v>
      </c>
      <c r="F71" s="100">
        <v>0</v>
      </c>
      <c r="H71" s="134">
        <f ca="1">SUMIF('LISTE DES TRANSACTIONS REP 04'!A:G,' RAPPORT FINANCIER N° 04'!A71,'LISTE DES TRANSACTIONS REP 04'!G:G)</f>
        <v>0</v>
      </c>
      <c r="I71" s="134">
        <f ca="1">+' RAPPORT FINANCIER N° 03'!J71</f>
        <v>0</v>
      </c>
      <c r="J71" s="145">
        <f t="shared" ca="1" si="49"/>
        <v>0</v>
      </c>
      <c r="K71" s="134">
        <f t="shared" ca="1" si="50"/>
        <v>0</v>
      </c>
      <c r="L71" s="135" t="str">
        <f t="shared" ca="1" si="7"/>
        <v xml:space="preserve"> </v>
      </c>
      <c r="M71" s="133"/>
      <c r="N71" s="133"/>
      <c r="O71" s="67"/>
      <c r="P71" s="67"/>
      <c r="Q71" s="67"/>
      <c r="R71" s="67"/>
      <c r="S71" s="67"/>
      <c r="T71" s="67"/>
      <c r="U71" s="67">
        <f t="shared" ca="1" si="51"/>
        <v>0</v>
      </c>
      <c r="W71" s="149">
        <f t="shared" ca="1" si="52"/>
        <v>0</v>
      </c>
      <c r="X71" s="139" t="str">
        <f t="shared" ca="1" si="53"/>
        <v xml:space="preserve"> </v>
      </c>
      <c r="Y71" s="149"/>
    </row>
    <row r="72" spans="1:25" ht="13.8" outlineLevel="1" x14ac:dyDescent="0.25">
      <c r="A72" s="98" t="str">
        <f t="shared" si="4"/>
        <v>B2.3</v>
      </c>
      <c r="C72" s="45" t="s">
        <v>302</v>
      </c>
      <c r="D72" s="45" t="s">
        <v>245</v>
      </c>
      <c r="E72" s="45" t="s">
        <v>294</v>
      </c>
      <c r="F72" s="100">
        <v>0</v>
      </c>
      <c r="H72" s="134">
        <f ca="1">SUMIF('LISTE DES TRANSACTIONS REP 04'!A:G,' RAPPORT FINANCIER N° 04'!A72,'LISTE DES TRANSACTIONS REP 04'!G:G)</f>
        <v>0</v>
      </c>
      <c r="I72" s="134">
        <f ca="1">+' RAPPORT FINANCIER N° 03'!J72</f>
        <v>0</v>
      </c>
      <c r="J72" s="145">
        <f t="shared" ca="1" si="49"/>
        <v>0</v>
      </c>
      <c r="K72" s="134">
        <f t="shared" ca="1" si="50"/>
        <v>0</v>
      </c>
      <c r="L72" s="135" t="str">
        <f t="shared" ca="1" si="7"/>
        <v xml:space="preserve"> </v>
      </c>
      <c r="M72" s="133"/>
      <c r="N72" s="133"/>
      <c r="O72" s="67"/>
      <c r="P72" s="67"/>
      <c r="Q72" s="67"/>
      <c r="R72" s="67"/>
      <c r="S72" s="67"/>
      <c r="T72" s="67"/>
      <c r="U72" s="67">
        <f t="shared" ca="1" si="51"/>
        <v>0</v>
      </c>
      <c r="W72" s="149">
        <f t="shared" ca="1" si="52"/>
        <v>0</v>
      </c>
      <c r="X72" s="139" t="str">
        <f t="shared" ca="1" si="53"/>
        <v xml:space="preserve"> </v>
      </c>
      <c r="Y72" s="149"/>
    </row>
    <row r="73" spans="1:25" ht="13.8" outlineLevel="1" x14ac:dyDescent="0.25">
      <c r="A73" s="98" t="str">
        <f t="shared" ref="A73:A136" si="54">+CONCATENATE(C73,D73)</f>
        <v>B2.4</v>
      </c>
      <c r="C73" s="45" t="s">
        <v>302</v>
      </c>
      <c r="D73" s="45" t="s">
        <v>323</v>
      </c>
      <c r="E73" s="45" t="s">
        <v>324</v>
      </c>
      <c r="F73" s="100">
        <v>0</v>
      </c>
      <c r="H73" s="134">
        <f ca="1">SUMIF('LISTE DES TRANSACTIONS REP 04'!A:G,' RAPPORT FINANCIER N° 04'!A73,'LISTE DES TRANSACTIONS REP 04'!G:G)</f>
        <v>0</v>
      </c>
      <c r="I73" s="134">
        <f ca="1">+' RAPPORT FINANCIER N° 03'!J73</f>
        <v>0</v>
      </c>
      <c r="J73" s="145">
        <f t="shared" ca="1" si="49"/>
        <v>0</v>
      </c>
      <c r="K73" s="134">
        <f t="shared" ca="1" si="50"/>
        <v>0</v>
      </c>
      <c r="L73" s="135" t="str">
        <f t="shared" ca="1" si="7"/>
        <v xml:space="preserve"> </v>
      </c>
      <c r="M73" s="133"/>
      <c r="N73" s="133"/>
      <c r="O73" s="67"/>
      <c r="P73" s="67"/>
      <c r="Q73" s="67"/>
      <c r="R73" s="67"/>
      <c r="S73" s="67"/>
      <c r="T73" s="67"/>
      <c r="U73" s="67">
        <f t="shared" ca="1" si="51"/>
        <v>0</v>
      </c>
      <c r="W73" s="149">
        <f t="shared" ca="1" si="52"/>
        <v>0</v>
      </c>
      <c r="X73" s="139" t="str">
        <f t="shared" ca="1" si="53"/>
        <v xml:space="preserve"> </v>
      </c>
      <c r="Y73" s="149"/>
    </row>
    <row r="74" spans="1:25" ht="13.8" thickBot="1" x14ac:dyDescent="0.3">
      <c r="A74" s="98" t="str">
        <f t="shared" si="54"/>
        <v>B3</v>
      </c>
      <c r="C74" s="41" t="s">
        <v>302</v>
      </c>
      <c r="D74" s="42">
        <v>3</v>
      </c>
      <c r="E74" s="43" t="s">
        <v>327</v>
      </c>
      <c r="F74" s="55">
        <f>+F75+F76</f>
        <v>0</v>
      </c>
      <c r="H74" s="84">
        <f ca="1">+H75+H76</f>
        <v>0</v>
      </c>
      <c r="I74" s="84">
        <f t="shared" ref="I74:K74" ca="1" si="55">+I75+I76</f>
        <v>2000</v>
      </c>
      <c r="J74" s="84">
        <f t="shared" ca="1" si="55"/>
        <v>2000</v>
      </c>
      <c r="K74" s="84">
        <f t="shared" ca="1" si="55"/>
        <v>-2000</v>
      </c>
      <c r="L74" s="85" t="str">
        <f t="shared" ref="L74:L80" ca="1" si="56">IF(ISERROR(+K74/F74)," ",(+K74/F74))</f>
        <v xml:space="preserve"> </v>
      </c>
      <c r="M74" s="75"/>
      <c r="N74" s="75"/>
      <c r="O74" s="55">
        <f>+O75+O76</f>
        <v>0</v>
      </c>
      <c r="P74" s="55">
        <f t="shared" ref="P74:U74" si="57">+P75+P76</f>
        <v>0</v>
      </c>
      <c r="Q74" s="55">
        <f t="shared" si="57"/>
        <v>0</v>
      </c>
      <c r="R74" s="55">
        <f t="shared" si="57"/>
        <v>0</v>
      </c>
      <c r="S74" s="55">
        <f t="shared" si="57"/>
        <v>0</v>
      </c>
      <c r="T74" s="55">
        <f t="shared" si="57"/>
        <v>0</v>
      </c>
      <c r="U74" s="55">
        <f t="shared" ca="1" si="57"/>
        <v>2000</v>
      </c>
      <c r="W74" s="84">
        <f ca="1">+W75+W76</f>
        <v>-2000</v>
      </c>
      <c r="X74" s="85" t="str">
        <f ca="1">IF(ISERROR(+W74/F74)," ",(+W74/F74))</f>
        <v xml:space="preserve"> </v>
      </c>
      <c r="Y74" s="84"/>
    </row>
    <row r="75" spans="1:25" ht="13.8" outlineLevel="1" x14ac:dyDescent="0.25">
      <c r="A75" s="98" t="str">
        <f t="shared" si="54"/>
        <v>B3.1</v>
      </c>
      <c r="C75" s="45" t="s">
        <v>302</v>
      </c>
      <c r="D75" s="45" t="s">
        <v>253</v>
      </c>
      <c r="E75" s="45" t="s">
        <v>328</v>
      </c>
      <c r="F75" s="100">
        <v>0</v>
      </c>
      <c r="H75" s="134">
        <f ca="1">SUMIF('LISTE DES TRANSACTIONS REP 04'!A:G,' RAPPORT FINANCIER N° 04'!A75,'LISTE DES TRANSACTIONS REP 04'!G:G)</f>
        <v>0</v>
      </c>
      <c r="I75" s="134">
        <f ca="1">+' RAPPORT FINANCIER N° 03'!J75</f>
        <v>0</v>
      </c>
      <c r="J75" s="145">
        <f t="shared" ref="J75:J76" ca="1" si="58">+H75+I75</f>
        <v>0</v>
      </c>
      <c r="K75" s="134">
        <f t="shared" ref="K75:K76" ca="1" si="59">+F75-J75</f>
        <v>0</v>
      </c>
      <c r="L75" s="135" t="str">
        <f t="shared" ca="1" si="56"/>
        <v xml:space="preserve"> </v>
      </c>
      <c r="M75" s="133"/>
      <c r="N75" s="133"/>
      <c r="O75" s="67"/>
      <c r="P75" s="67"/>
      <c r="Q75" s="67"/>
      <c r="R75" s="67"/>
      <c r="S75" s="67"/>
      <c r="T75" s="67"/>
      <c r="U75" s="67">
        <f t="shared" ref="U75:U76" ca="1" si="60">+J75+O75+P75+Q75+R75+S75+T75</f>
        <v>0</v>
      </c>
      <c r="W75" s="149">
        <f t="shared" ref="W75:W76" ca="1" si="61">+F75-U75</f>
        <v>0</v>
      </c>
      <c r="X75" s="139" t="str">
        <f t="shared" ref="X75:X76" ca="1" si="62">IF(ISERROR(+W75/F75)," ",(+W75/F75))</f>
        <v xml:space="preserve"> </v>
      </c>
      <c r="Y75" s="149"/>
    </row>
    <row r="76" spans="1:25" ht="13.8" outlineLevel="1" x14ac:dyDescent="0.25">
      <c r="A76" s="98" t="str">
        <f t="shared" si="54"/>
        <v>B3.2</v>
      </c>
      <c r="C76" s="45" t="s">
        <v>302</v>
      </c>
      <c r="D76" s="45" t="s">
        <v>271</v>
      </c>
      <c r="E76" s="45" t="s">
        <v>330</v>
      </c>
      <c r="F76" s="100">
        <v>0</v>
      </c>
      <c r="H76" s="134">
        <f ca="1">SUMIF('LISTE DES TRANSACTIONS REP 04'!A:G,' RAPPORT FINANCIER N° 04'!A76,'LISTE DES TRANSACTIONS REP 04'!G:G)</f>
        <v>0</v>
      </c>
      <c r="I76" s="134">
        <f ca="1">+' RAPPORT FINANCIER N° 03'!J76</f>
        <v>2000</v>
      </c>
      <c r="J76" s="145">
        <f t="shared" ca="1" si="58"/>
        <v>2000</v>
      </c>
      <c r="K76" s="134">
        <f t="shared" ca="1" si="59"/>
        <v>-2000</v>
      </c>
      <c r="L76" s="135" t="str">
        <f t="shared" ca="1" si="56"/>
        <v xml:space="preserve"> </v>
      </c>
      <c r="M76" s="133"/>
      <c r="N76" s="133"/>
      <c r="O76" s="67"/>
      <c r="P76" s="67"/>
      <c r="Q76" s="67"/>
      <c r="R76" s="67"/>
      <c r="S76" s="67"/>
      <c r="T76" s="67"/>
      <c r="U76" s="67">
        <f t="shared" ca="1" si="60"/>
        <v>2000</v>
      </c>
      <c r="W76" s="149">
        <f t="shared" ca="1" si="61"/>
        <v>-2000</v>
      </c>
      <c r="X76" s="139" t="str">
        <f t="shared" ca="1" si="62"/>
        <v xml:space="preserve"> </v>
      </c>
      <c r="Y76" s="149"/>
    </row>
    <row r="77" spans="1:25" ht="30" customHeight="1" thickBot="1" x14ac:dyDescent="0.3">
      <c r="A77" s="98" t="str">
        <f t="shared" si="54"/>
        <v>C. Coûts de structure</v>
      </c>
      <c r="C77" s="191" t="s">
        <v>331</v>
      </c>
      <c r="D77" s="191"/>
      <c r="E77" s="191"/>
      <c r="F77" s="54">
        <f>+F78</f>
        <v>24423.000000000004</v>
      </c>
      <c r="G77" s="50"/>
      <c r="H77" s="70">
        <f t="shared" ref="H77:U78" ca="1" si="63">+H78</f>
        <v>26460.000000000004</v>
      </c>
      <c r="I77" s="70">
        <f t="shared" ca="1" si="63"/>
        <v>2260.3225806451615</v>
      </c>
      <c r="J77" s="70">
        <f t="shared" ca="1" si="63"/>
        <v>28720.322580645166</v>
      </c>
      <c r="K77" s="70">
        <f t="shared" ca="1" si="63"/>
        <v>-4297.3225806451628</v>
      </c>
      <c r="L77" s="83">
        <f t="shared" ca="1" si="56"/>
        <v>-0.17595391969230489</v>
      </c>
      <c r="M77" s="74"/>
      <c r="N77" s="74"/>
      <c r="O77" s="54">
        <f t="shared" si="63"/>
        <v>0</v>
      </c>
      <c r="P77" s="54">
        <f t="shared" si="63"/>
        <v>0</v>
      </c>
      <c r="Q77" s="54">
        <f t="shared" si="63"/>
        <v>0</v>
      </c>
      <c r="R77" s="54">
        <f t="shared" si="63"/>
        <v>0</v>
      </c>
      <c r="S77" s="54">
        <f t="shared" si="63"/>
        <v>0</v>
      </c>
      <c r="T77" s="54">
        <f t="shared" si="63"/>
        <v>0</v>
      </c>
      <c r="U77" s="54">
        <f t="shared" ca="1" si="63"/>
        <v>28720.322580645166</v>
      </c>
      <c r="V77" s="50"/>
      <c r="W77" s="70">
        <f t="shared" ref="W77:W78" ca="1" si="64">+W78</f>
        <v>-4297.3225806451628</v>
      </c>
      <c r="X77" s="83">
        <f ca="1">IF(ISERROR(+W77/F77)," ",(+W77/F77))</f>
        <v>-0.17595391969230489</v>
      </c>
      <c r="Y77" s="70"/>
    </row>
    <row r="78" spans="1:25" s="10" customFormat="1" ht="13.8" thickBot="1" x14ac:dyDescent="0.3">
      <c r="A78" s="98" t="str">
        <f t="shared" si="54"/>
        <v>C1</v>
      </c>
      <c r="B78" s="93"/>
      <c r="C78" s="51" t="s">
        <v>333</v>
      </c>
      <c r="D78" s="52">
        <v>1</v>
      </c>
      <c r="E78" s="53" t="s">
        <v>334</v>
      </c>
      <c r="F78" s="55">
        <f>+F79</f>
        <v>24423.000000000004</v>
      </c>
      <c r="G78" s="97"/>
      <c r="H78" s="84">
        <f t="shared" ca="1" si="63"/>
        <v>26460.000000000004</v>
      </c>
      <c r="I78" s="84">
        <f t="shared" ca="1" si="63"/>
        <v>2260.3225806451615</v>
      </c>
      <c r="J78" s="84">
        <f t="shared" ca="1" si="63"/>
        <v>28720.322580645166</v>
      </c>
      <c r="K78" s="84">
        <f t="shared" ca="1" si="63"/>
        <v>-4297.3225806451628</v>
      </c>
      <c r="L78" s="85">
        <f t="shared" ca="1" si="56"/>
        <v>-0.17595391969230489</v>
      </c>
      <c r="M78" s="75"/>
      <c r="N78" s="75"/>
      <c r="O78" s="55">
        <f t="shared" si="63"/>
        <v>0</v>
      </c>
      <c r="P78" s="55">
        <f t="shared" si="63"/>
        <v>0</v>
      </c>
      <c r="Q78" s="55">
        <f t="shared" si="63"/>
        <v>0</v>
      </c>
      <c r="R78" s="55">
        <f t="shared" si="63"/>
        <v>0</v>
      </c>
      <c r="S78" s="55">
        <f t="shared" si="63"/>
        <v>0</v>
      </c>
      <c r="T78" s="55">
        <f t="shared" si="63"/>
        <v>0</v>
      </c>
      <c r="U78" s="55">
        <f t="shared" ca="1" si="63"/>
        <v>28720.322580645166</v>
      </c>
      <c r="V78" s="97"/>
      <c r="W78" s="84">
        <f t="shared" ca="1" si="64"/>
        <v>-4297.3225806451628</v>
      </c>
      <c r="X78" s="85">
        <f ca="1">IF(ISERROR(+W78/F78)," ",(+W78/F78))</f>
        <v>-0.17595391969230489</v>
      </c>
      <c r="Y78" s="84"/>
    </row>
    <row r="79" spans="1:25" ht="13.8" outlineLevel="1" x14ac:dyDescent="0.25">
      <c r="A79" s="98" t="str">
        <f t="shared" si="54"/>
        <v>C1.1</v>
      </c>
      <c r="C79" s="45" t="s">
        <v>333</v>
      </c>
      <c r="D79" s="45" t="s">
        <v>167</v>
      </c>
      <c r="E79" s="45" t="s">
        <v>335</v>
      </c>
      <c r="F79" s="100">
        <v>24423.000000000004</v>
      </c>
      <c r="H79" s="151">
        <f ca="1">+H6*' BUDGET'!I340</f>
        <v>26460.000000000004</v>
      </c>
      <c r="I79" s="134">
        <f ca="1">+' RAPPORT FINANCIER N° 03'!J79</f>
        <v>2260.3225806451615</v>
      </c>
      <c r="J79" s="151">
        <f t="shared" ref="J79" ca="1" si="65">+H79+I79</f>
        <v>28720.322580645166</v>
      </c>
      <c r="K79" s="151">
        <f t="shared" ref="K79" ca="1" si="66">+F79-J79</f>
        <v>-4297.3225806451628</v>
      </c>
      <c r="L79" s="135">
        <f t="shared" ca="1" si="56"/>
        <v>-0.17595391969230489</v>
      </c>
      <c r="M79" s="133"/>
      <c r="N79" s="133"/>
      <c r="O79" s="67"/>
      <c r="P79" s="67"/>
      <c r="Q79" s="67"/>
      <c r="R79" s="67"/>
      <c r="S79" s="67"/>
      <c r="T79" s="67"/>
      <c r="U79" s="67">
        <f t="shared" ref="U79" ca="1" si="67">+J79+O79+P79+Q79+R79+S79+T79</f>
        <v>28720.322580645166</v>
      </c>
      <c r="W79" s="152">
        <f t="shared" ref="W79" ca="1" si="68">+F79-U79</f>
        <v>-4297.3225806451628</v>
      </c>
      <c r="X79" s="139">
        <f t="shared" ref="X79" ca="1" si="69">IF(ISERROR(+W79/F79)," ",(+W79/F79))</f>
        <v>-0.17595391969230489</v>
      </c>
      <c r="Y79" s="152"/>
    </row>
    <row r="80" spans="1:25" ht="30" customHeight="1" thickBot="1" x14ac:dyDescent="0.3">
      <c r="A80" s="98"/>
      <c r="C80" s="389" t="s">
        <v>338</v>
      </c>
      <c r="D80" s="389"/>
      <c r="E80" s="389"/>
      <c r="F80" s="54">
        <f>+F6+F63+F77</f>
        <v>505323</v>
      </c>
      <c r="G80" s="50"/>
      <c r="H80" s="70">
        <f ca="1">+H6+H63+H77</f>
        <v>404460</v>
      </c>
      <c r="I80" s="70">
        <f ca="1">+I6+I63+I77</f>
        <v>41550.645161290318</v>
      </c>
      <c r="J80" s="70">
        <f ca="1">+J6+J63+J77</f>
        <v>446010.6451612903</v>
      </c>
      <c r="K80" s="70">
        <f ca="1">+K6+K63+K77</f>
        <v>59312.354838709682</v>
      </c>
      <c r="L80" s="83">
        <f t="shared" ca="1" si="56"/>
        <v>0.11737513400084636</v>
      </c>
      <c r="M80" s="74"/>
      <c r="N80" s="74"/>
      <c r="O80" s="54">
        <f>+O6+O63+O77</f>
        <v>500</v>
      </c>
      <c r="P80" s="54">
        <f>+P6+P63+P77</f>
        <v>500</v>
      </c>
      <c r="Q80" s="54">
        <f>+Q6+Q63+Q77</f>
        <v>500</v>
      </c>
      <c r="R80" s="54">
        <f t="shared" ref="R80:T80" si="70">+R6+R63+R77</f>
        <v>2500</v>
      </c>
      <c r="S80" s="54">
        <f t="shared" si="70"/>
        <v>2000</v>
      </c>
      <c r="T80" s="54">
        <f t="shared" si="70"/>
        <v>2000</v>
      </c>
      <c r="U80" s="54">
        <f ca="1">+U6+U63+U77</f>
        <v>454010.6451612903</v>
      </c>
      <c r="V80" s="50"/>
      <c r="W80" s="70">
        <f ca="1">+W6+W63+W77</f>
        <v>51312.354838709682</v>
      </c>
      <c r="X80" s="83">
        <f ca="1">IF(ISERROR(+W80/F80)," ",(+W80/F80))</f>
        <v>0.10154367570585483</v>
      </c>
      <c r="Y80" s="70"/>
    </row>
    <row r="81" spans="1:3" ht="12.75" customHeight="1" x14ac:dyDescent="0.25">
      <c r="A81" s="98" t="str">
        <f t="shared" si="54"/>
        <v/>
      </c>
    </row>
    <row r="82" spans="1:3" ht="13.2" x14ac:dyDescent="0.25">
      <c r="A82" s="98" t="str">
        <f t="shared" si="54"/>
        <v>NB : Le Bénéficiaire est seul responsable de l’exactitude des informations financières fournies dans ces tableaux.</v>
      </c>
      <c r="C82" s="7" t="s">
        <v>339</v>
      </c>
    </row>
    <row r="83" spans="1:3" ht="12.75" customHeight="1" x14ac:dyDescent="0.25">
      <c r="A83" s="98" t="str">
        <f t="shared" si="54"/>
        <v/>
      </c>
    </row>
    <row r="84" spans="1:3" ht="13.2" x14ac:dyDescent="0.25">
      <c r="A84" s="98" t="str">
        <f t="shared" si="54"/>
        <v>Flexibilité budgétaire : voir article 14 de la convention de subvention</v>
      </c>
      <c r="C84" s="40" t="s">
        <v>340</v>
      </c>
    </row>
    <row r="85" spans="1:3" ht="12.75" customHeight="1" x14ac:dyDescent="0.25">
      <c r="A85" s="98" t="str">
        <f t="shared" si="54"/>
        <v/>
      </c>
    </row>
    <row r="86" spans="1:3" ht="12.75" customHeight="1" x14ac:dyDescent="0.25">
      <c r="A86" s="98" t="str">
        <f t="shared" si="54"/>
        <v/>
      </c>
    </row>
    <row r="87" spans="1:3" ht="12.75" customHeight="1" x14ac:dyDescent="0.25">
      <c r="A87" s="98" t="str">
        <f t="shared" si="54"/>
        <v/>
      </c>
    </row>
    <row r="88" spans="1:3" ht="12.75" customHeight="1" x14ac:dyDescent="0.25">
      <c r="A88" s="98" t="str">
        <f t="shared" si="54"/>
        <v/>
      </c>
    </row>
    <row r="89" spans="1:3" ht="12.75" customHeight="1" x14ac:dyDescent="0.25">
      <c r="A89" s="98" t="str">
        <f t="shared" si="54"/>
        <v/>
      </c>
    </row>
    <row r="90" spans="1:3" ht="12.75" customHeight="1" x14ac:dyDescent="0.25">
      <c r="A90" s="98" t="str">
        <f t="shared" si="54"/>
        <v/>
      </c>
    </row>
    <row r="91" spans="1:3" ht="12.75" customHeight="1" x14ac:dyDescent="0.25">
      <c r="A91" s="98" t="str">
        <f t="shared" si="54"/>
        <v/>
      </c>
    </row>
    <row r="92" spans="1:3" ht="12.75" customHeight="1" x14ac:dyDescent="0.25">
      <c r="A92" s="98" t="str">
        <f t="shared" si="54"/>
        <v/>
      </c>
    </row>
    <row r="93" spans="1:3" ht="12.75" customHeight="1" x14ac:dyDescent="0.25">
      <c r="A93" s="98" t="str">
        <f t="shared" si="54"/>
        <v/>
      </c>
    </row>
    <row r="94" spans="1:3" ht="12.75" customHeight="1" x14ac:dyDescent="0.25">
      <c r="A94" s="98" t="str">
        <f t="shared" si="54"/>
        <v/>
      </c>
    </row>
    <row r="95" spans="1:3" ht="12.75" customHeight="1" x14ac:dyDescent="0.25">
      <c r="A95" s="98" t="str">
        <f t="shared" si="54"/>
        <v/>
      </c>
    </row>
    <row r="96" spans="1:3" ht="12.75" customHeight="1" x14ac:dyDescent="0.25">
      <c r="A96" s="98" t="str">
        <f t="shared" si="54"/>
        <v/>
      </c>
    </row>
    <row r="97" spans="1:1" ht="12.75" customHeight="1" x14ac:dyDescent="0.25">
      <c r="A97" s="98" t="str">
        <f t="shared" si="54"/>
        <v/>
      </c>
    </row>
    <row r="98" spans="1:1" ht="12.75" customHeight="1" x14ac:dyDescent="0.25">
      <c r="A98" s="98" t="str">
        <f t="shared" si="54"/>
        <v/>
      </c>
    </row>
    <row r="99" spans="1:1" ht="12.75" customHeight="1" x14ac:dyDescent="0.25">
      <c r="A99" s="98" t="str">
        <f t="shared" si="54"/>
        <v/>
      </c>
    </row>
    <row r="100" spans="1:1" ht="12.75" customHeight="1" x14ac:dyDescent="0.25">
      <c r="A100" s="98" t="str">
        <f t="shared" si="54"/>
        <v/>
      </c>
    </row>
    <row r="101" spans="1:1" ht="12.75" customHeight="1" x14ac:dyDescent="0.25">
      <c r="A101" s="98" t="str">
        <f t="shared" si="54"/>
        <v/>
      </c>
    </row>
    <row r="102" spans="1:1" ht="12.75" customHeight="1" x14ac:dyDescent="0.25">
      <c r="A102" s="98" t="str">
        <f t="shared" si="54"/>
        <v/>
      </c>
    </row>
    <row r="103" spans="1:1" ht="12.75" customHeight="1" x14ac:dyDescent="0.25">
      <c r="A103" s="98" t="str">
        <f t="shared" si="54"/>
        <v/>
      </c>
    </row>
    <row r="104" spans="1:1" ht="12.75" customHeight="1" x14ac:dyDescent="0.25">
      <c r="A104" s="98" t="str">
        <f t="shared" si="54"/>
        <v/>
      </c>
    </row>
    <row r="105" spans="1:1" ht="12.75" customHeight="1" x14ac:dyDescent="0.25">
      <c r="A105" s="98" t="str">
        <f t="shared" si="54"/>
        <v/>
      </c>
    </row>
    <row r="106" spans="1:1" ht="12.75" customHeight="1" x14ac:dyDescent="0.25">
      <c r="A106" s="98" t="str">
        <f t="shared" si="54"/>
        <v/>
      </c>
    </row>
    <row r="107" spans="1:1" ht="12.75" customHeight="1" x14ac:dyDescent="0.25">
      <c r="A107" s="98" t="str">
        <f t="shared" si="54"/>
        <v/>
      </c>
    </row>
    <row r="108" spans="1:1" ht="12.75" customHeight="1" x14ac:dyDescent="0.25">
      <c r="A108" s="98" t="str">
        <f t="shared" si="54"/>
        <v/>
      </c>
    </row>
    <row r="109" spans="1:1" ht="12.75" customHeight="1" x14ac:dyDescent="0.25">
      <c r="A109" s="98" t="str">
        <f t="shared" si="54"/>
        <v/>
      </c>
    </row>
    <row r="110" spans="1:1" ht="12.75" customHeight="1" x14ac:dyDescent="0.25">
      <c r="A110" s="98" t="str">
        <f t="shared" si="54"/>
        <v/>
      </c>
    </row>
    <row r="111" spans="1:1" ht="12.75" customHeight="1" x14ac:dyDescent="0.25">
      <c r="A111" s="98" t="str">
        <f t="shared" si="54"/>
        <v/>
      </c>
    </row>
    <row r="112" spans="1:1" ht="12.75" customHeight="1" x14ac:dyDescent="0.25">
      <c r="A112" s="98" t="str">
        <f t="shared" si="54"/>
        <v/>
      </c>
    </row>
    <row r="113" spans="1:1" ht="12.75" customHeight="1" x14ac:dyDescent="0.25">
      <c r="A113" s="98" t="str">
        <f t="shared" si="54"/>
        <v/>
      </c>
    </row>
    <row r="114" spans="1:1" ht="12.75" customHeight="1" x14ac:dyDescent="0.25">
      <c r="A114" s="98" t="str">
        <f t="shared" si="54"/>
        <v/>
      </c>
    </row>
    <row r="115" spans="1:1" ht="12.75" customHeight="1" x14ac:dyDescent="0.25">
      <c r="A115" s="98" t="str">
        <f t="shared" si="54"/>
        <v/>
      </c>
    </row>
    <row r="116" spans="1:1" ht="12.75" customHeight="1" x14ac:dyDescent="0.25">
      <c r="A116" s="98"/>
    </row>
    <row r="117" spans="1:1" ht="12.75" customHeight="1" x14ac:dyDescent="0.25">
      <c r="A117" s="98"/>
    </row>
    <row r="118" spans="1:1" ht="12.75" customHeight="1" x14ac:dyDescent="0.25">
      <c r="A118" s="98" t="str">
        <f t="shared" si="54"/>
        <v/>
      </c>
    </row>
    <row r="119" spans="1:1" ht="12.75" customHeight="1" x14ac:dyDescent="0.25">
      <c r="A119" s="98" t="str">
        <f t="shared" si="54"/>
        <v/>
      </c>
    </row>
    <row r="120" spans="1:1" ht="12.75" customHeight="1" x14ac:dyDescent="0.25">
      <c r="A120" s="98" t="str">
        <f t="shared" si="54"/>
        <v/>
      </c>
    </row>
    <row r="121" spans="1:1" ht="12.75" customHeight="1" x14ac:dyDescent="0.25">
      <c r="A121" s="98" t="str">
        <f t="shared" si="54"/>
        <v/>
      </c>
    </row>
    <row r="122" spans="1:1" ht="12.75" customHeight="1" x14ac:dyDescent="0.25">
      <c r="A122" s="98" t="str">
        <f t="shared" si="54"/>
        <v/>
      </c>
    </row>
    <row r="123" spans="1:1" ht="12.75" customHeight="1" x14ac:dyDescent="0.25">
      <c r="A123" s="98" t="str">
        <f t="shared" si="54"/>
        <v/>
      </c>
    </row>
    <row r="124" spans="1:1" ht="12.75" customHeight="1" x14ac:dyDescent="0.25">
      <c r="A124" s="98" t="str">
        <f t="shared" si="54"/>
        <v/>
      </c>
    </row>
    <row r="125" spans="1:1" ht="12.75" customHeight="1" x14ac:dyDescent="0.25">
      <c r="A125" s="98" t="str">
        <f t="shared" si="54"/>
        <v/>
      </c>
    </row>
    <row r="126" spans="1:1" ht="12.75" customHeight="1" x14ac:dyDescent="0.25">
      <c r="A126" s="98" t="str">
        <f t="shared" si="54"/>
        <v/>
      </c>
    </row>
    <row r="127" spans="1:1" ht="12.75" customHeight="1" x14ac:dyDescent="0.25">
      <c r="A127" s="98" t="str">
        <f t="shared" si="54"/>
        <v/>
      </c>
    </row>
    <row r="128" spans="1:1" ht="12.75" customHeight="1" x14ac:dyDescent="0.25">
      <c r="A128" s="98" t="str">
        <f t="shared" si="54"/>
        <v/>
      </c>
    </row>
    <row r="129" spans="1:1" ht="12.75" customHeight="1" x14ac:dyDescent="0.25">
      <c r="A129" s="98" t="str">
        <f t="shared" si="54"/>
        <v/>
      </c>
    </row>
    <row r="130" spans="1:1" ht="12.75" customHeight="1" x14ac:dyDescent="0.25">
      <c r="A130" s="98" t="str">
        <f t="shared" si="54"/>
        <v/>
      </c>
    </row>
    <row r="131" spans="1:1" ht="12.75" customHeight="1" x14ac:dyDescent="0.25">
      <c r="A131" s="98" t="str">
        <f t="shared" si="54"/>
        <v/>
      </c>
    </row>
    <row r="132" spans="1:1" ht="12.75" customHeight="1" x14ac:dyDescent="0.25">
      <c r="A132" s="98" t="str">
        <f t="shared" si="54"/>
        <v/>
      </c>
    </row>
    <row r="133" spans="1:1" ht="12.75" customHeight="1" x14ac:dyDescent="0.25">
      <c r="A133" s="98" t="str">
        <f t="shared" si="54"/>
        <v/>
      </c>
    </row>
    <row r="134" spans="1:1" ht="12.75" customHeight="1" x14ac:dyDescent="0.25">
      <c r="A134" s="98" t="str">
        <f t="shared" si="54"/>
        <v/>
      </c>
    </row>
    <row r="135" spans="1:1" ht="12.75" customHeight="1" x14ac:dyDescent="0.25">
      <c r="A135" s="98" t="str">
        <f t="shared" si="54"/>
        <v/>
      </c>
    </row>
    <row r="136" spans="1:1" ht="12.75" customHeight="1" x14ac:dyDescent="0.25">
      <c r="A136" s="98" t="str">
        <f t="shared" si="54"/>
        <v/>
      </c>
    </row>
    <row r="137" spans="1:1" ht="12.75" customHeight="1" x14ac:dyDescent="0.25">
      <c r="A137" s="98" t="str">
        <f t="shared" ref="A137:A200" si="71">+CONCATENATE(C137,D137)</f>
        <v/>
      </c>
    </row>
    <row r="138" spans="1:1" ht="12.75" customHeight="1" x14ac:dyDescent="0.25">
      <c r="A138" s="98" t="str">
        <f t="shared" si="71"/>
        <v/>
      </c>
    </row>
    <row r="139" spans="1:1" ht="12.75" customHeight="1" x14ac:dyDescent="0.25">
      <c r="A139" s="98" t="str">
        <f t="shared" si="71"/>
        <v/>
      </c>
    </row>
    <row r="140" spans="1:1" ht="12.75" customHeight="1" x14ac:dyDescent="0.25">
      <c r="A140" s="98" t="str">
        <f t="shared" si="71"/>
        <v/>
      </c>
    </row>
    <row r="141" spans="1:1" ht="12.75" customHeight="1" x14ac:dyDescent="0.25">
      <c r="A141" s="98" t="str">
        <f t="shared" si="71"/>
        <v/>
      </c>
    </row>
    <row r="142" spans="1:1" ht="12.75" customHeight="1" x14ac:dyDescent="0.25">
      <c r="A142" s="98" t="str">
        <f t="shared" si="71"/>
        <v/>
      </c>
    </row>
    <row r="143" spans="1:1" ht="12.75" customHeight="1" x14ac:dyDescent="0.25">
      <c r="A143" s="98" t="str">
        <f t="shared" si="71"/>
        <v/>
      </c>
    </row>
    <row r="144" spans="1:1" ht="12.75" customHeight="1" x14ac:dyDescent="0.25">
      <c r="A144" s="98" t="str">
        <f t="shared" si="71"/>
        <v/>
      </c>
    </row>
    <row r="145" spans="1:1" ht="12.75" customHeight="1" x14ac:dyDescent="0.25">
      <c r="A145" s="98" t="str">
        <f t="shared" si="71"/>
        <v/>
      </c>
    </row>
    <row r="146" spans="1:1" ht="12.75" customHeight="1" x14ac:dyDescent="0.25">
      <c r="A146" s="98" t="str">
        <f t="shared" si="71"/>
        <v/>
      </c>
    </row>
    <row r="147" spans="1:1" ht="12.75" customHeight="1" x14ac:dyDescent="0.25">
      <c r="A147" s="98" t="str">
        <f t="shared" si="71"/>
        <v/>
      </c>
    </row>
    <row r="148" spans="1:1" ht="12.75" customHeight="1" x14ac:dyDescent="0.25">
      <c r="A148" s="98" t="str">
        <f t="shared" si="71"/>
        <v/>
      </c>
    </row>
    <row r="149" spans="1:1" ht="12.75" customHeight="1" x14ac:dyDescent="0.25">
      <c r="A149" s="98" t="str">
        <f t="shared" si="71"/>
        <v/>
      </c>
    </row>
    <row r="150" spans="1:1" ht="12.75" customHeight="1" x14ac:dyDescent="0.25">
      <c r="A150" s="98" t="str">
        <f t="shared" si="71"/>
        <v/>
      </c>
    </row>
    <row r="151" spans="1:1" ht="12.75" customHeight="1" x14ac:dyDescent="0.25">
      <c r="A151" s="98" t="str">
        <f t="shared" si="71"/>
        <v/>
      </c>
    </row>
    <row r="152" spans="1:1" ht="12.75" customHeight="1" x14ac:dyDescent="0.25">
      <c r="A152" s="98" t="str">
        <f t="shared" si="71"/>
        <v/>
      </c>
    </row>
    <row r="153" spans="1:1" ht="12.75" customHeight="1" x14ac:dyDescent="0.25">
      <c r="A153" s="98"/>
    </row>
    <row r="154" spans="1:1" ht="12.75" customHeight="1" x14ac:dyDescent="0.25">
      <c r="A154" s="98" t="str">
        <f t="shared" si="71"/>
        <v/>
      </c>
    </row>
    <row r="155" spans="1:1" ht="12.75" customHeight="1" x14ac:dyDescent="0.25">
      <c r="A155" s="98" t="str">
        <f t="shared" si="71"/>
        <v/>
      </c>
    </row>
    <row r="156" spans="1:1" ht="12.75" customHeight="1" x14ac:dyDescent="0.25">
      <c r="A156" s="98" t="str">
        <f t="shared" si="71"/>
        <v/>
      </c>
    </row>
    <row r="157" spans="1:1" ht="12.75" customHeight="1" x14ac:dyDescent="0.25">
      <c r="A157" s="98" t="str">
        <f t="shared" si="71"/>
        <v/>
      </c>
    </row>
    <row r="158" spans="1:1" ht="12.75" customHeight="1" x14ac:dyDescent="0.25">
      <c r="A158" s="98" t="str">
        <f t="shared" si="71"/>
        <v/>
      </c>
    </row>
    <row r="159" spans="1:1" ht="12.75" customHeight="1" x14ac:dyDescent="0.25">
      <c r="A159" s="98" t="str">
        <f t="shared" si="71"/>
        <v/>
      </c>
    </row>
    <row r="160" spans="1:1" ht="12.75" customHeight="1" x14ac:dyDescent="0.25">
      <c r="A160" s="98" t="str">
        <f t="shared" si="71"/>
        <v/>
      </c>
    </row>
    <row r="161" spans="1:1" ht="12.75" customHeight="1" x14ac:dyDescent="0.25">
      <c r="A161" s="98" t="str">
        <f t="shared" si="71"/>
        <v/>
      </c>
    </row>
    <row r="162" spans="1:1" ht="12.75" customHeight="1" x14ac:dyDescent="0.25">
      <c r="A162" s="98" t="str">
        <f t="shared" si="71"/>
        <v/>
      </c>
    </row>
    <row r="163" spans="1:1" ht="12.75" customHeight="1" x14ac:dyDescent="0.25">
      <c r="A163" s="98" t="str">
        <f t="shared" si="71"/>
        <v/>
      </c>
    </row>
    <row r="164" spans="1:1" ht="12.75" customHeight="1" x14ac:dyDescent="0.25">
      <c r="A164" s="98" t="str">
        <f t="shared" si="71"/>
        <v/>
      </c>
    </row>
    <row r="165" spans="1:1" ht="12.75" customHeight="1" x14ac:dyDescent="0.25">
      <c r="A165" s="98" t="str">
        <f t="shared" si="71"/>
        <v/>
      </c>
    </row>
    <row r="166" spans="1:1" ht="12.75" customHeight="1" x14ac:dyDescent="0.25">
      <c r="A166" s="98" t="str">
        <f t="shared" si="71"/>
        <v/>
      </c>
    </row>
    <row r="167" spans="1:1" ht="12.75" customHeight="1" x14ac:dyDescent="0.25">
      <c r="A167" s="98" t="str">
        <f t="shared" si="71"/>
        <v/>
      </c>
    </row>
    <row r="168" spans="1:1" ht="12.75" customHeight="1" x14ac:dyDescent="0.25">
      <c r="A168" s="98" t="str">
        <f t="shared" si="71"/>
        <v/>
      </c>
    </row>
    <row r="169" spans="1:1" ht="12.75" customHeight="1" x14ac:dyDescent="0.25">
      <c r="A169" s="98" t="str">
        <f t="shared" si="71"/>
        <v/>
      </c>
    </row>
    <row r="170" spans="1:1" ht="12.75" customHeight="1" x14ac:dyDescent="0.25">
      <c r="A170" s="98" t="str">
        <f t="shared" si="71"/>
        <v/>
      </c>
    </row>
    <row r="171" spans="1:1" ht="12.75" customHeight="1" x14ac:dyDescent="0.25">
      <c r="A171" s="98" t="str">
        <f t="shared" si="71"/>
        <v/>
      </c>
    </row>
    <row r="172" spans="1:1" ht="12.75" customHeight="1" x14ac:dyDescent="0.25">
      <c r="A172" s="98" t="str">
        <f t="shared" si="71"/>
        <v/>
      </c>
    </row>
    <row r="173" spans="1:1" ht="12.75" customHeight="1" x14ac:dyDescent="0.25">
      <c r="A173" s="98" t="str">
        <f t="shared" si="71"/>
        <v/>
      </c>
    </row>
    <row r="174" spans="1:1" ht="12.75" customHeight="1" x14ac:dyDescent="0.25">
      <c r="A174" s="98" t="str">
        <f t="shared" si="71"/>
        <v/>
      </c>
    </row>
    <row r="175" spans="1:1" ht="12.75" customHeight="1" x14ac:dyDescent="0.25">
      <c r="A175" s="98" t="str">
        <f t="shared" si="71"/>
        <v/>
      </c>
    </row>
    <row r="176" spans="1:1" ht="12.75" customHeight="1" x14ac:dyDescent="0.25">
      <c r="A176" s="98" t="str">
        <f t="shared" si="71"/>
        <v/>
      </c>
    </row>
    <row r="177" spans="1:1" ht="12.75" customHeight="1" x14ac:dyDescent="0.25">
      <c r="A177" s="98" t="str">
        <f t="shared" si="71"/>
        <v/>
      </c>
    </row>
    <row r="178" spans="1:1" ht="12.75" customHeight="1" x14ac:dyDescent="0.25">
      <c r="A178" s="98" t="str">
        <f t="shared" si="71"/>
        <v/>
      </c>
    </row>
    <row r="179" spans="1:1" ht="12.75" customHeight="1" x14ac:dyDescent="0.25">
      <c r="A179" s="98" t="str">
        <f t="shared" si="71"/>
        <v/>
      </c>
    </row>
    <row r="180" spans="1:1" ht="12.75" customHeight="1" x14ac:dyDescent="0.25">
      <c r="A180" s="98" t="str">
        <f t="shared" si="71"/>
        <v/>
      </c>
    </row>
    <row r="181" spans="1:1" ht="12.75" customHeight="1" x14ac:dyDescent="0.25">
      <c r="A181" s="98" t="str">
        <f t="shared" si="71"/>
        <v/>
      </c>
    </row>
    <row r="182" spans="1:1" ht="12.75" customHeight="1" x14ac:dyDescent="0.25">
      <c r="A182" s="98" t="str">
        <f t="shared" si="71"/>
        <v/>
      </c>
    </row>
    <row r="183" spans="1:1" ht="12.75" customHeight="1" x14ac:dyDescent="0.25">
      <c r="A183" s="98" t="str">
        <f t="shared" si="71"/>
        <v/>
      </c>
    </row>
    <row r="184" spans="1:1" ht="12.75" customHeight="1" x14ac:dyDescent="0.25">
      <c r="A184" s="98" t="str">
        <f t="shared" si="71"/>
        <v/>
      </c>
    </row>
    <row r="185" spans="1:1" ht="12.75" customHeight="1" x14ac:dyDescent="0.25">
      <c r="A185" s="98" t="str">
        <f t="shared" si="71"/>
        <v/>
      </c>
    </row>
    <row r="186" spans="1:1" ht="12.75" customHeight="1" x14ac:dyDescent="0.25">
      <c r="A186" s="98" t="str">
        <f t="shared" si="71"/>
        <v/>
      </c>
    </row>
    <row r="187" spans="1:1" ht="12.75" customHeight="1" x14ac:dyDescent="0.25">
      <c r="A187" s="98" t="str">
        <f t="shared" si="71"/>
        <v/>
      </c>
    </row>
    <row r="188" spans="1:1" ht="12.75" customHeight="1" x14ac:dyDescent="0.25">
      <c r="A188" s="98" t="str">
        <f t="shared" si="71"/>
        <v/>
      </c>
    </row>
    <row r="189" spans="1:1" ht="12.75" customHeight="1" x14ac:dyDescent="0.25">
      <c r="A189" s="98"/>
    </row>
    <row r="190" spans="1:1" ht="12.75" customHeight="1" x14ac:dyDescent="0.25">
      <c r="A190" s="98" t="str">
        <f t="shared" si="71"/>
        <v/>
      </c>
    </row>
    <row r="191" spans="1:1" ht="12.75" customHeight="1" x14ac:dyDescent="0.25">
      <c r="A191" s="98" t="str">
        <f t="shared" si="71"/>
        <v/>
      </c>
    </row>
    <row r="192" spans="1:1" ht="12.75" customHeight="1" x14ac:dyDescent="0.25">
      <c r="A192" s="98" t="str">
        <f t="shared" si="71"/>
        <v/>
      </c>
    </row>
    <row r="193" spans="1:1" ht="12.75" customHeight="1" x14ac:dyDescent="0.25">
      <c r="A193" s="98" t="str">
        <f t="shared" si="71"/>
        <v/>
      </c>
    </row>
    <row r="194" spans="1:1" ht="12.75" customHeight="1" x14ac:dyDescent="0.25">
      <c r="A194" s="98" t="str">
        <f t="shared" si="71"/>
        <v/>
      </c>
    </row>
    <row r="195" spans="1:1" ht="12.75" customHeight="1" x14ac:dyDescent="0.25">
      <c r="A195" s="98" t="str">
        <f t="shared" si="71"/>
        <v/>
      </c>
    </row>
    <row r="196" spans="1:1" ht="12.75" customHeight="1" x14ac:dyDescent="0.25">
      <c r="A196" s="98" t="str">
        <f t="shared" si="71"/>
        <v/>
      </c>
    </row>
    <row r="197" spans="1:1" ht="12.75" customHeight="1" x14ac:dyDescent="0.25">
      <c r="A197" s="98" t="str">
        <f t="shared" si="71"/>
        <v/>
      </c>
    </row>
    <row r="198" spans="1:1" ht="12.75" customHeight="1" x14ac:dyDescent="0.25">
      <c r="A198" s="98" t="str">
        <f t="shared" si="71"/>
        <v/>
      </c>
    </row>
    <row r="199" spans="1:1" ht="12.75" customHeight="1" x14ac:dyDescent="0.25">
      <c r="A199" s="98" t="str">
        <f t="shared" si="71"/>
        <v/>
      </c>
    </row>
    <row r="200" spans="1:1" ht="12.75" customHeight="1" x14ac:dyDescent="0.25">
      <c r="A200" s="98" t="str">
        <f t="shared" si="71"/>
        <v/>
      </c>
    </row>
    <row r="201" spans="1:1" ht="12.75" customHeight="1" x14ac:dyDescent="0.25">
      <c r="A201" s="98" t="str">
        <f t="shared" ref="A201:A264" si="72">+CONCATENATE(C201,D201)</f>
        <v/>
      </c>
    </row>
    <row r="202" spans="1:1" ht="12.75" customHeight="1" x14ac:dyDescent="0.25">
      <c r="A202" s="98" t="str">
        <f t="shared" si="72"/>
        <v/>
      </c>
    </row>
    <row r="203" spans="1:1" ht="12.75" customHeight="1" x14ac:dyDescent="0.25">
      <c r="A203" s="98" t="str">
        <f t="shared" si="72"/>
        <v/>
      </c>
    </row>
    <row r="204" spans="1:1" ht="12.75" customHeight="1" x14ac:dyDescent="0.25">
      <c r="A204" s="98" t="str">
        <f t="shared" si="72"/>
        <v/>
      </c>
    </row>
    <row r="205" spans="1:1" ht="12.75" customHeight="1" x14ac:dyDescent="0.25">
      <c r="A205" s="98" t="str">
        <f t="shared" si="72"/>
        <v/>
      </c>
    </row>
    <row r="206" spans="1:1" ht="12.75" customHeight="1" x14ac:dyDescent="0.25">
      <c r="A206" s="98" t="str">
        <f t="shared" si="72"/>
        <v/>
      </c>
    </row>
    <row r="207" spans="1:1" ht="12.75" customHeight="1" x14ac:dyDescent="0.25">
      <c r="A207" s="98" t="str">
        <f t="shared" si="72"/>
        <v/>
      </c>
    </row>
    <row r="208" spans="1:1" ht="12.75" customHeight="1" x14ac:dyDescent="0.25">
      <c r="A208" s="98" t="str">
        <f t="shared" si="72"/>
        <v/>
      </c>
    </row>
    <row r="209" spans="1:1" ht="12.75" customHeight="1" x14ac:dyDescent="0.25">
      <c r="A209" s="98" t="str">
        <f t="shared" si="72"/>
        <v/>
      </c>
    </row>
    <row r="210" spans="1:1" ht="12.75" customHeight="1" x14ac:dyDescent="0.25">
      <c r="A210" s="98" t="str">
        <f t="shared" si="72"/>
        <v/>
      </c>
    </row>
    <row r="211" spans="1:1" ht="12.75" customHeight="1" x14ac:dyDescent="0.25">
      <c r="A211" s="98" t="str">
        <f t="shared" si="72"/>
        <v/>
      </c>
    </row>
    <row r="212" spans="1:1" ht="12.75" customHeight="1" x14ac:dyDescent="0.25">
      <c r="A212" s="98" t="str">
        <f t="shared" si="72"/>
        <v/>
      </c>
    </row>
    <row r="213" spans="1:1" ht="12.75" customHeight="1" x14ac:dyDescent="0.25">
      <c r="A213" s="98" t="str">
        <f t="shared" si="72"/>
        <v/>
      </c>
    </row>
    <row r="214" spans="1:1" ht="12.75" customHeight="1" x14ac:dyDescent="0.25">
      <c r="A214" s="98" t="str">
        <f t="shared" si="72"/>
        <v/>
      </c>
    </row>
    <row r="215" spans="1:1" ht="12.75" customHeight="1" x14ac:dyDescent="0.25">
      <c r="A215" s="98" t="str">
        <f t="shared" si="72"/>
        <v/>
      </c>
    </row>
    <row r="216" spans="1:1" ht="12.75" customHeight="1" x14ac:dyDescent="0.25">
      <c r="A216" s="98" t="str">
        <f t="shared" si="72"/>
        <v/>
      </c>
    </row>
    <row r="217" spans="1:1" ht="12.75" customHeight="1" x14ac:dyDescent="0.25">
      <c r="A217" s="98" t="str">
        <f t="shared" si="72"/>
        <v/>
      </c>
    </row>
    <row r="218" spans="1:1" ht="12.75" customHeight="1" x14ac:dyDescent="0.25">
      <c r="A218" s="98" t="str">
        <f t="shared" si="72"/>
        <v/>
      </c>
    </row>
    <row r="219" spans="1:1" ht="12.75" customHeight="1" x14ac:dyDescent="0.25">
      <c r="A219" s="98" t="str">
        <f t="shared" si="72"/>
        <v/>
      </c>
    </row>
    <row r="220" spans="1:1" ht="12.75" customHeight="1" x14ac:dyDescent="0.25">
      <c r="A220" s="98" t="str">
        <f t="shared" si="72"/>
        <v/>
      </c>
    </row>
    <row r="221" spans="1:1" ht="12.75" customHeight="1" x14ac:dyDescent="0.25">
      <c r="A221" s="98" t="str">
        <f t="shared" si="72"/>
        <v/>
      </c>
    </row>
    <row r="222" spans="1:1" ht="12.75" customHeight="1" x14ac:dyDescent="0.25">
      <c r="A222" s="98" t="str">
        <f t="shared" si="72"/>
        <v/>
      </c>
    </row>
    <row r="223" spans="1:1" ht="12.75" customHeight="1" x14ac:dyDescent="0.25">
      <c r="A223" s="98" t="str">
        <f t="shared" si="72"/>
        <v/>
      </c>
    </row>
    <row r="224" spans="1:1" ht="12.75" customHeight="1" x14ac:dyDescent="0.25">
      <c r="A224" s="98" t="str">
        <f t="shared" si="72"/>
        <v/>
      </c>
    </row>
    <row r="225" spans="1:1" ht="12.75" customHeight="1" x14ac:dyDescent="0.25">
      <c r="A225" s="98"/>
    </row>
    <row r="226" spans="1:1" ht="12.75" customHeight="1" x14ac:dyDescent="0.25">
      <c r="A226" s="98"/>
    </row>
    <row r="227" spans="1:1" ht="12.75" customHeight="1" x14ac:dyDescent="0.25">
      <c r="A227" s="98" t="str">
        <f t="shared" si="72"/>
        <v/>
      </c>
    </row>
    <row r="228" spans="1:1" ht="12.75" customHeight="1" x14ac:dyDescent="0.25">
      <c r="A228" s="98" t="str">
        <f t="shared" si="72"/>
        <v/>
      </c>
    </row>
    <row r="229" spans="1:1" ht="12.75" customHeight="1" x14ac:dyDescent="0.25">
      <c r="A229" s="98" t="str">
        <f t="shared" si="72"/>
        <v/>
      </c>
    </row>
    <row r="230" spans="1:1" ht="12.75" customHeight="1" x14ac:dyDescent="0.25">
      <c r="A230" s="98" t="str">
        <f t="shared" si="72"/>
        <v/>
      </c>
    </row>
    <row r="231" spans="1:1" ht="12.75" customHeight="1" x14ac:dyDescent="0.25">
      <c r="A231" s="98" t="str">
        <f t="shared" si="72"/>
        <v/>
      </c>
    </row>
    <row r="232" spans="1:1" ht="12.75" customHeight="1" x14ac:dyDescent="0.25">
      <c r="A232" s="98" t="str">
        <f t="shared" si="72"/>
        <v/>
      </c>
    </row>
    <row r="233" spans="1:1" ht="12.75" customHeight="1" x14ac:dyDescent="0.25">
      <c r="A233" s="98" t="str">
        <f t="shared" si="72"/>
        <v/>
      </c>
    </row>
    <row r="234" spans="1:1" ht="12.75" customHeight="1" x14ac:dyDescent="0.25">
      <c r="A234" s="98" t="str">
        <f t="shared" si="72"/>
        <v/>
      </c>
    </row>
    <row r="235" spans="1:1" ht="12.75" customHeight="1" x14ac:dyDescent="0.25">
      <c r="A235" s="98" t="str">
        <f t="shared" si="72"/>
        <v/>
      </c>
    </row>
    <row r="236" spans="1:1" ht="12.75" customHeight="1" x14ac:dyDescent="0.25">
      <c r="A236" s="98" t="str">
        <f t="shared" si="72"/>
        <v/>
      </c>
    </row>
    <row r="237" spans="1:1" ht="12.75" customHeight="1" x14ac:dyDescent="0.25">
      <c r="A237" s="98" t="str">
        <f t="shared" si="72"/>
        <v/>
      </c>
    </row>
    <row r="238" spans="1:1" ht="12.75" customHeight="1" x14ac:dyDescent="0.25">
      <c r="A238" s="98" t="str">
        <f t="shared" si="72"/>
        <v/>
      </c>
    </row>
    <row r="239" spans="1:1" ht="12.75" customHeight="1" x14ac:dyDescent="0.25">
      <c r="A239" s="98" t="str">
        <f t="shared" si="72"/>
        <v/>
      </c>
    </row>
    <row r="240" spans="1:1" ht="12.75" customHeight="1" x14ac:dyDescent="0.25">
      <c r="A240" s="98" t="str">
        <f t="shared" si="72"/>
        <v/>
      </c>
    </row>
    <row r="241" spans="1:1" ht="12.75" customHeight="1" x14ac:dyDescent="0.25">
      <c r="A241" s="98" t="str">
        <f t="shared" si="72"/>
        <v/>
      </c>
    </row>
    <row r="242" spans="1:1" ht="12.75" customHeight="1" x14ac:dyDescent="0.25">
      <c r="A242" s="98"/>
    </row>
    <row r="243" spans="1:1" ht="12.75" customHeight="1" x14ac:dyDescent="0.25">
      <c r="A243" s="98" t="str">
        <f t="shared" si="72"/>
        <v/>
      </c>
    </row>
    <row r="244" spans="1:1" ht="12.75" customHeight="1" x14ac:dyDescent="0.25">
      <c r="A244" s="98" t="str">
        <f t="shared" si="72"/>
        <v/>
      </c>
    </row>
    <row r="245" spans="1:1" ht="12.75" customHeight="1" x14ac:dyDescent="0.25">
      <c r="A245" s="98" t="str">
        <f t="shared" si="72"/>
        <v/>
      </c>
    </row>
    <row r="246" spans="1:1" ht="12.75" customHeight="1" x14ac:dyDescent="0.25">
      <c r="A246" s="98" t="str">
        <f t="shared" si="72"/>
        <v/>
      </c>
    </row>
    <row r="247" spans="1:1" ht="12.75" customHeight="1" x14ac:dyDescent="0.25">
      <c r="A247" s="98" t="str">
        <f t="shared" si="72"/>
        <v/>
      </c>
    </row>
    <row r="248" spans="1:1" ht="12.75" customHeight="1" x14ac:dyDescent="0.25">
      <c r="A248" s="98" t="str">
        <f t="shared" si="72"/>
        <v/>
      </c>
    </row>
    <row r="249" spans="1:1" ht="12.75" customHeight="1" x14ac:dyDescent="0.25">
      <c r="A249" s="98" t="str">
        <f t="shared" si="72"/>
        <v/>
      </c>
    </row>
    <row r="250" spans="1:1" ht="12.75" customHeight="1" x14ac:dyDescent="0.25">
      <c r="A250" s="98" t="str">
        <f t="shared" si="72"/>
        <v/>
      </c>
    </row>
    <row r="251" spans="1:1" ht="12.75" customHeight="1" x14ac:dyDescent="0.25">
      <c r="A251" s="98" t="str">
        <f t="shared" si="72"/>
        <v/>
      </c>
    </row>
    <row r="252" spans="1:1" ht="12.75" customHeight="1" x14ac:dyDescent="0.25">
      <c r="A252" s="98" t="str">
        <f t="shared" si="72"/>
        <v/>
      </c>
    </row>
    <row r="253" spans="1:1" ht="12.75" customHeight="1" x14ac:dyDescent="0.25">
      <c r="A253" s="98" t="str">
        <f t="shared" si="72"/>
        <v/>
      </c>
    </row>
    <row r="254" spans="1:1" ht="12.75" customHeight="1" x14ac:dyDescent="0.25">
      <c r="A254" s="98" t="str">
        <f t="shared" si="72"/>
        <v/>
      </c>
    </row>
    <row r="255" spans="1:1" ht="12.75" customHeight="1" x14ac:dyDescent="0.25">
      <c r="A255" s="98" t="str">
        <f t="shared" si="72"/>
        <v/>
      </c>
    </row>
    <row r="256" spans="1:1" ht="12.75" customHeight="1" x14ac:dyDescent="0.25">
      <c r="A256" s="98" t="str">
        <f t="shared" si="72"/>
        <v/>
      </c>
    </row>
    <row r="257" spans="1:1" ht="12.75" customHeight="1" x14ac:dyDescent="0.25">
      <c r="A257" s="98" t="str">
        <f t="shared" si="72"/>
        <v/>
      </c>
    </row>
    <row r="258" spans="1:1" ht="12.75" customHeight="1" x14ac:dyDescent="0.25">
      <c r="A258" s="98" t="str">
        <f t="shared" si="72"/>
        <v/>
      </c>
    </row>
    <row r="259" spans="1:1" ht="12.75" customHeight="1" x14ac:dyDescent="0.25">
      <c r="A259" s="98" t="str">
        <f t="shared" si="72"/>
        <v/>
      </c>
    </row>
    <row r="260" spans="1:1" ht="12.75" customHeight="1" x14ac:dyDescent="0.25">
      <c r="A260" s="98" t="str">
        <f t="shared" si="72"/>
        <v/>
      </c>
    </row>
    <row r="261" spans="1:1" ht="12.75" customHeight="1" x14ac:dyDescent="0.25">
      <c r="A261" s="98" t="str">
        <f t="shared" si="72"/>
        <v/>
      </c>
    </row>
    <row r="262" spans="1:1" ht="12.75" customHeight="1" x14ac:dyDescent="0.25">
      <c r="A262" s="98" t="str">
        <f t="shared" si="72"/>
        <v/>
      </c>
    </row>
    <row r="263" spans="1:1" ht="12.75" customHeight="1" x14ac:dyDescent="0.25">
      <c r="A263" s="98" t="str">
        <f t="shared" si="72"/>
        <v/>
      </c>
    </row>
    <row r="264" spans="1:1" ht="12.75" customHeight="1" x14ac:dyDescent="0.25">
      <c r="A264" s="98" t="str">
        <f t="shared" si="72"/>
        <v/>
      </c>
    </row>
    <row r="265" spans="1:1" ht="12.75" customHeight="1" x14ac:dyDescent="0.25">
      <c r="A265" s="98" t="str">
        <f t="shared" ref="A265:A328" si="73">+CONCATENATE(C265,D265)</f>
        <v/>
      </c>
    </row>
    <row r="266" spans="1:1" ht="12.75" customHeight="1" x14ac:dyDescent="0.25">
      <c r="A266" s="98" t="str">
        <f t="shared" si="73"/>
        <v/>
      </c>
    </row>
    <row r="267" spans="1:1" ht="12.75" customHeight="1" x14ac:dyDescent="0.25">
      <c r="A267" s="98" t="str">
        <f t="shared" si="73"/>
        <v/>
      </c>
    </row>
    <row r="268" spans="1:1" ht="12.75" customHeight="1" x14ac:dyDescent="0.25">
      <c r="A268" s="98" t="str">
        <f t="shared" si="73"/>
        <v/>
      </c>
    </row>
    <row r="269" spans="1:1" ht="12.75" customHeight="1" x14ac:dyDescent="0.25">
      <c r="A269" s="98" t="str">
        <f t="shared" si="73"/>
        <v/>
      </c>
    </row>
    <row r="270" spans="1:1" ht="12.75" customHeight="1" x14ac:dyDescent="0.25">
      <c r="A270" s="98" t="str">
        <f t="shared" si="73"/>
        <v/>
      </c>
    </row>
    <row r="271" spans="1:1" ht="12.75" customHeight="1" x14ac:dyDescent="0.25">
      <c r="A271" s="98" t="str">
        <f t="shared" si="73"/>
        <v/>
      </c>
    </row>
    <row r="272" spans="1:1" ht="12.75" customHeight="1" x14ac:dyDescent="0.25">
      <c r="A272" s="98" t="str">
        <f t="shared" si="73"/>
        <v/>
      </c>
    </row>
    <row r="273" spans="1:1" ht="12.75" customHeight="1" x14ac:dyDescent="0.25">
      <c r="A273" s="98" t="str">
        <f t="shared" si="73"/>
        <v/>
      </c>
    </row>
    <row r="274" spans="1:1" ht="12.75" customHeight="1" x14ac:dyDescent="0.25">
      <c r="A274" s="98" t="str">
        <f t="shared" si="73"/>
        <v/>
      </c>
    </row>
    <row r="275" spans="1:1" ht="12.75" customHeight="1" x14ac:dyDescent="0.25">
      <c r="A275" s="98" t="str">
        <f t="shared" si="73"/>
        <v/>
      </c>
    </row>
    <row r="276" spans="1:1" ht="12.75" customHeight="1" x14ac:dyDescent="0.25">
      <c r="A276" s="98" t="str">
        <f t="shared" si="73"/>
        <v/>
      </c>
    </row>
    <row r="277" spans="1:1" ht="12.75" customHeight="1" x14ac:dyDescent="0.25">
      <c r="A277" s="98" t="str">
        <f t="shared" si="73"/>
        <v/>
      </c>
    </row>
    <row r="278" spans="1:1" ht="12.75" customHeight="1" x14ac:dyDescent="0.25">
      <c r="A278" s="98" t="str">
        <f t="shared" si="73"/>
        <v/>
      </c>
    </row>
    <row r="279" spans="1:1" ht="12.75" customHeight="1" x14ac:dyDescent="0.25">
      <c r="A279" s="98" t="str">
        <f t="shared" si="73"/>
        <v/>
      </c>
    </row>
    <row r="280" spans="1:1" ht="12.75" customHeight="1" x14ac:dyDescent="0.25">
      <c r="A280" s="98" t="str">
        <f t="shared" si="73"/>
        <v/>
      </c>
    </row>
    <row r="281" spans="1:1" ht="12.75" customHeight="1" x14ac:dyDescent="0.25">
      <c r="A281" s="98" t="str">
        <f t="shared" si="73"/>
        <v/>
      </c>
    </row>
    <row r="282" spans="1:1" ht="12.75" customHeight="1" thickBot="1" x14ac:dyDescent="0.3">
      <c r="A282" s="98" t="str">
        <f t="shared" si="73"/>
        <v/>
      </c>
    </row>
    <row r="283" spans="1:1" ht="12.75" customHeight="1" thickBot="1" x14ac:dyDescent="0.3">
      <c r="A283" s="156"/>
    </row>
    <row r="284" spans="1:1" ht="12.75" customHeight="1" thickBot="1" x14ac:dyDescent="0.3">
      <c r="A284" s="156"/>
    </row>
    <row r="285" spans="1:1" ht="12.75" customHeight="1" x14ac:dyDescent="0.25">
      <c r="A285" s="98" t="str">
        <f t="shared" si="73"/>
        <v/>
      </c>
    </row>
    <row r="286" spans="1:1" ht="12.75" customHeight="1" x14ac:dyDescent="0.25">
      <c r="A286" s="98" t="str">
        <f t="shared" si="73"/>
        <v/>
      </c>
    </row>
    <row r="287" spans="1:1" ht="12.75" customHeight="1" x14ac:dyDescent="0.25">
      <c r="A287" s="98" t="str">
        <f t="shared" si="73"/>
        <v/>
      </c>
    </row>
    <row r="288" spans="1:1" ht="12.75" customHeight="1" x14ac:dyDescent="0.25">
      <c r="A288" s="98" t="str">
        <f t="shared" si="73"/>
        <v/>
      </c>
    </row>
    <row r="289" spans="1:1" ht="12.75" customHeight="1" x14ac:dyDescent="0.25">
      <c r="A289" s="98" t="str">
        <f t="shared" si="73"/>
        <v/>
      </c>
    </row>
    <row r="290" spans="1:1" ht="12.75" customHeight="1" x14ac:dyDescent="0.25">
      <c r="A290" s="98" t="str">
        <f t="shared" si="73"/>
        <v/>
      </c>
    </row>
    <row r="291" spans="1:1" ht="12.75" customHeight="1" x14ac:dyDescent="0.25">
      <c r="A291" s="98" t="str">
        <f t="shared" si="73"/>
        <v/>
      </c>
    </row>
    <row r="292" spans="1:1" ht="12.75" customHeight="1" x14ac:dyDescent="0.25">
      <c r="A292" s="98" t="str">
        <f t="shared" si="73"/>
        <v/>
      </c>
    </row>
    <row r="293" spans="1:1" ht="12.75" customHeight="1" x14ac:dyDescent="0.25">
      <c r="A293" s="98" t="str">
        <f t="shared" si="73"/>
        <v/>
      </c>
    </row>
    <row r="294" spans="1:1" ht="12.75" customHeight="1" x14ac:dyDescent="0.25">
      <c r="A294" s="98" t="str">
        <f t="shared" si="73"/>
        <v/>
      </c>
    </row>
    <row r="295" spans="1:1" ht="12.75" customHeight="1" x14ac:dyDescent="0.25">
      <c r="A295" s="98" t="str">
        <f t="shared" si="73"/>
        <v/>
      </c>
    </row>
    <row r="296" spans="1:1" ht="12.75" customHeight="1" x14ac:dyDescent="0.25">
      <c r="A296" s="98" t="str">
        <f t="shared" si="73"/>
        <v/>
      </c>
    </row>
    <row r="297" spans="1:1" ht="12.75" customHeight="1" x14ac:dyDescent="0.25">
      <c r="A297" s="98" t="str">
        <f t="shared" si="73"/>
        <v/>
      </c>
    </row>
    <row r="298" spans="1:1" ht="12.75" customHeight="1" x14ac:dyDescent="0.25">
      <c r="A298" s="98" t="str">
        <f t="shared" si="73"/>
        <v/>
      </c>
    </row>
    <row r="299" spans="1:1" ht="12.75" customHeight="1" x14ac:dyDescent="0.25">
      <c r="A299" s="98" t="str">
        <f t="shared" si="73"/>
        <v/>
      </c>
    </row>
    <row r="300" spans="1:1" ht="12.75" customHeight="1" x14ac:dyDescent="0.25">
      <c r="A300" s="98" t="str">
        <f t="shared" si="73"/>
        <v/>
      </c>
    </row>
    <row r="301" spans="1:1" ht="12.75" customHeight="1" x14ac:dyDescent="0.25">
      <c r="A301" s="98" t="str">
        <f t="shared" si="73"/>
        <v/>
      </c>
    </row>
    <row r="302" spans="1:1" ht="12.75" customHeight="1" x14ac:dyDescent="0.25">
      <c r="A302" s="98" t="str">
        <f t="shared" si="73"/>
        <v/>
      </c>
    </row>
    <row r="303" spans="1:1" ht="12.75" customHeight="1" x14ac:dyDescent="0.25">
      <c r="A303" s="98" t="str">
        <f t="shared" si="73"/>
        <v/>
      </c>
    </row>
    <row r="304" spans="1:1" ht="12.75" customHeight="1" thickBot="1" x14ac:dyDescent="0.3">
      <c r="A304" s="98" t="str">
        <f t="shared" si="73"/>
        <v/>
      </c>
    </row>
    <row r="305" spans="1:1" ht="12.75" customHeight="1" thickBot="1" x14ac:dyDescent="0.3">
      <c r="A305" s="156"/>
    </row>
    <row r="306" spans="1:1" ht="12.75" customHeight="1" x14ac:dyDescent="0.25">
      <c r="A306" s="98" t="str">
        <f t="shared" si="73"/>
        <v/>
      </c>
    </row>
    <row r="307" spans="1:1" ht="12.75" customHeight="1" x14ac:dyDescent="0.25">
      <c r="A307" s="98" t="str">
        <f t="shared" si="73"/>
        <v/>
      </c>
    </row>
    <row r="308" spans="1:1" ht="12.75" customHeight="1" x14ac:dyDescent="0.25">
      <c r="A308" s="98" t="str">
        <f t="shared" si="73"/>
        <v/>
      </c>
    </row>
    <row r="309" spans="1:1" ht="12.75" customHeight="1" x14ac:dyDescent="0.25">
      <c r="A309" s="98" t="str">
        <f t="shared" si="73"/>
        <v/>
      </c>
    </row>
    <row r="310" spans="1:1" ht="12.75" customHeight="1" x14ac:dyDescent="0.25">
      <c r="A310" s="98" t="str">
        <f t="shared" si="73"/>
        <v/>
      </c>
    </row>
    <row r="311" spans="1:1" ht="12.75" customHeight="1" x14ac:dyDescent="0.25">
      <c r="A311" s="98" t="str">
        <f t="shared" si="73"/>
        <v/>
      </c>
    </row>
    <row r="312" spans="1:1" ht="12.75" customHeight="1" x14ac:dyDescent="0.25">
      <c r="A312" s="98" t="str">
        <f t="shared" si="73"/>
        <v/>
      </c>
    </row>
    <row r="313" spans="1:1" ht="12.75" customHeight="1" x14ac:dyDescent="0.25">
      <c r="A313" s="98" t="str">
        <f t="shared" si="73"/>
        <v/>
      </c>
    </row>
    <row r="314" spans="1:1" ht="12.75" customHeight="1" x14ac:dyDescent="0.25">
      <c r="A314" s="98" t="str">
        <f t="shared" si="73"/>
        <v/>
      </c>
    </row>
    <row r="315" spans="1:1" ht="12.75" customHeight="1" x14ac:dyDescent="0.25">
      <c r="A315" s="98" t="str">
        <f t="shared" si="73"/>
        <v/>
      </c>
    </row>
    <row r="316" spans="1:1" ht="12.75" customHeight="1" x14ac:dyDescent="0.25">
      <c r="A316" s="98" t="str">
        <f t="shared" si="73"/>
        <v/>
      </c>
    </row>
    <row r="317" spans="1:1" ht="12.75" customHeight="1" x14ac:dyDescent="0.25">
      <c r="A317" s="98" t="str">
        <f t="shared" si="73"/>
        <v/>
      </c>
    </row>
    <row r="318" spans="1:1" ht="12.75" customHeight="1" x14ac:dyDescent="0.25">
      <c r="A318" s="98" t="str">
        <f t="shared" si="73"/>
        <v/>
      </c>
    </row>
    <row r="319" spans="1:1" ht="12.75" customHeight="1" x14ac:dyDescent="0.25">
      <c r="A319" s="98" t="str">
        <f t="shared" si="73"/>
        <v/>
      </c>
    </row>
    <row r="320" spans="1:1" ht="12.75" customHeight="1" x14ac:dyDescent="0.25">
      <c r="A320" s="98" t="str">
        <f t="shared" si="73"/>
        <v/>
      </c>
    </row>
    <row r="321" spans="1:1" ht="12.75" customHeight="1" x14ac:dyDescent="0.25">
      <c r="A321" s="98" t="str">
        <f t="shared" si="73"/>
        <v/>
      </c>
    </row>
    <row r="322" spans="1:1" ht="12.75" customHeight="1" x14ac:dyDescent="0.25">
      <c r="A322" s="98" t="str">
        <f t="shared" si="73"/>
        <v/>
      </c>
    </row>
    <row r="323" spans="1:1" ht="12.75" customHeight="1" x14ac:dyDescent="0.25">
      <c r="A323" s="98" t="str">
        <f t="shared" si="73"/>
        <v/>
      </c>
    </row>
    <row r="324" spans="1:1" ht="12.75" customHeight="1" x14ac:dyDescent="0.25">
      <c r="A324" s="98" t="str">
        <f t="shared" si="73"/>
        <v/>
      </c>
    </row>
    <row r="325" spans="1:1" ht="12.75" customHeight="1" thickBot="1" x14ac:dyDescent="0.3">
      <c r="A325" s="98" t="str">
        <f t="shared" si="73"/>
        <v/>
      </c>
    </row>
    <row r="326" spans="1:1" ht="12.75" customHeight="1" thickBot="1" x14ac:dyDescent="0.3">
      <c r="A326" s="156"/>
    </row>
    <row r="327" spans="1:1" ht="12.75" customHeight="1" x14ac:dyDescent="0.25">
      <c r="A327" s="98" t="str">
        <f t="shared" si="73"/>
        <v/>
      </c>
    </row>
    <row r="328" spans="1:1" ht="12.75" customHeight="1" x14ac:dyDescent="0.25">
      <c r="A328" s="98" t="str">
        <f t="shared" si="73"/>
        <v/>
      </c>
    </row>
    <row r="329" spans="1:1" ht="12.75" customHeight="1" x14ac:dyDescent="0.25">
      <c r="A329" s="98" t="str">
        <f t="shared" ref="A329:A340" si="74">+CONCATENATE(C329,D329)</f>
        <v/>
      </c>
    </row>
    <row r="330" spans="1:1" ht="12.75" customHeight="1" x14ac:dyDescent="0.25">
      <c r="A330" s="98" t="str">
        <f t="shared" si="74"/>
        <v/>
      </c>
    </row>
    <row r="331" spans="1:1" ht="12.75" customHeight="1" x14ac:dyDescent="0.25">
      <c r="A331" s="98" t="str">
        <f t="shared" si="74"/>
        <v/>
      </c>
    </row>
    <row r="332" spans="1:1" ht="12.75" customHeight="1" x14ac:dyDescent="0.25">
      <c r="A332" s="98" t="str">
        <f t="shared" si="74"/>
        <v/>
      </c>
    </row>
    <row r="333" spans="1:1" ht="12.75" customHeight="1" x14ac:dyDescent="0.25">
      <c r="A333" s="98" t="str">
        <f t="shared" si="74"/>
        <v/>
      </c>
    </row>
    <row r="334" spans="1:1" ht="12.75" customHeight="1" x14ac:dyDescent="0.25">
      <c r="A334" s="98" t="str">
        <f t="shared" si="74"/>
        <v/>
      </c>
    </row>
    <row r="335" spans="1:1" ht="12.75" customHeight="1" x14ac:dyDescent="0.25">
      <c r="A335" s="98" t="str">
        <f t="shared" si="74"/>
        <v/>
      </c>
    </row>
    <row r="336" spans="1:1" ht="12.75" customHeight="1" thickBot="1" x14ac:dyDescent="0.3">
      <c r="A336" s="98" t="str">
        <f t="shared" si="74"/>
        <v/>
      </c>
    </row>
    <row r="337" spans="1:1" ht="12.75" customHeight="1" thickBot="1" x14ac:dyDescent="0.3">
      <c r="A337" s="156"/>
    </row>
    <row r="338" spans="1:1" ht="12.75" customHeight="1" thickBot="1" x14ac:dyDescent="0.3">
      <c r="A338" s="156"/>
    </row>
    <row r="339" spans="1:1" ht="12.75" customHeight="1" x14ac:dyDescent="0.25">
      <c r="A339" s="98"/>
    </row>
    <row r="340" spans="1:1" ht="12.75" customHeight="1" thickBot="1" x14ac:dyDescent="0.3">
      <c r="A340" s="98" t="str">
        <f t="shared" si="74"/>
        <v/>
      </c>
    </row>
    <row r="341" spans="1:1" ht="12.75" customHeight="1" x14ac:dyDescent="0.25">
      <c r="A341" s="179"/>
    </row>
  </sheetData>
  <mergeCells count="5">
    <mergeCell ref="C80:E80"/>
    <mergeCell ref="H4:L4"/>
    <mergeCell ref="O4:U4"/>
    <mergeCell ref="W4:Y4"/>
    <mergeCell ref="C6:E6"/>
  </mergeCells>
  <conditionalFormatting sqref="L1:L1048576">
    <cfRule type="cellIs" dxfId="3" priority="2" operator="lessThan">
      <formula>0</formula>
    </cfRule>
  </conditionalFormatting>
  <conditionalFormatting sqref="X1:X1048576">
    <cfRule type="cellIs" dxfId="2" priority="1" operator="lessThan">
      <formula>0</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313F3-EC70-477B-98D8-03C9703C8882}">
  <sheetPr codeName="Sheet14">
    <tabColor rgb="FF00B050"/>
  </sheetPr>
  <dimension ref="A1:K50"/>
  <sheetViews>
    <sheetView workbookViewId="0">
      <selection activeCell="A6" sqref="A6"/>
    </sheetView>
  </sheetViews>
  <sheetFormatPr baseColWidth="10" defaultColWidth="8.88671875" defaultRowHeight="13.2" x14ac:dyDescent="0.25"/>
  <cols>
    <col min="1" max="1" width="25.6640625" style="7" customWidth="1"/>
    <col min="2" max="2" width="25.6640625" style="189" customWidth="1"/>
    <col min="3" max="3" width="25.6640625" style="194" customWidth="1"/>
    <col min="4" max="4" width="25.6640625" style="16" customWidth="1"/>
    <col min="5" max="8" width="25.6640625" style="7" customWidth="1"/>
    <col min="9" max="9" width="8.88671875" style="7"/>
    <col min="10" max="10" width="16.88671875" style="7" customWidth="1"/>
    <col min="11" max="11" width="15.109375" style="7" customWidth="1"/>
    <col min="12" max="16384" width="8.88671875" style="7"/>
  </cols>
  <sheetData>
    <row r="1" spans="1:11" ht="43.2" x14ac:dyDescent="0.25">
      <c r="A1" s="89" t="s">
        <v>392</v>
      </c>
      <c r="B1" s="89" t="s">
        <v>393</v>
      </c>
      <c r="C1" s="89" t="s">
        <v>394</v>
      </c>
      <c r="D1" s="90" t="s">
        <v>395</v>
      </c>
      <c r="E1" s="90" t="s">
        <v>396</v>
      </c>
      <c r="F1" s="90" t="s">
        <v>145</v>
      </c>
      <c r="G1" s="90" t="s">
        <v>397</v>
      </c>
      <c r="H1" s="88" t="s">
        <v>398</v>
      </c>
      <c r="J1" s="7" t="s">
        <v>399</v>
      </c>
      <c r="K1" s="195">
        <f>SUM(G:G)</f>
        <v>378000</v>
      </c>
    </row>
    <row r="2" spans="1:11" ht="13.8" thickBot="1" x14ac:dyDescent="0.3">
      <c r="A2" s="337" t="s">
        <v>400</v>
      </c>
      <c r="B2" s="187">
        <v>45573</v>
      </c>
      <c r="C2" s="184">
        <v>250</v>
      </c>
      <c r="D2" s="185" t="s">
        <v>435</v>
      </c>
      <c r="E2" s="153">
        <v>5000</v>
      </c>
      <c r="F2" s="153">
        <v>1</v>
      </c>
      <c r="G2" s="153">
        <f>+E2/F2</f>
        <v>5000</v>
      </c>
      <c r="H2" s="153" t="s">
        <v>436</v>
      </c>
      <c r="J2" s="7" t="s">
        <v>404</v>
      </c>
      <c r="K2" s="195">
        <f ca="1">+' RAPPORT FINANCIER N° 04'!H6+' RAPPORT FINANCIER N° 04'!H63</f>
        <v>378000</v>
      </c>
    </row>
    <row r="3" spans="1:11" ht="13.8" thickBot="1" x14ac:dyDescent="0.3">
      <c r="A3" s="338" t="s">
        <v>441</v>
      </c>
      <c r="B3" s="188">
        <v>45580</v>
      </c>
      <c r="C3" s="193" t="s">
        <v>437</v>
      </c>
      <c r="D3" s="186" t="s">
        <v>438</v>
      </c>
      <c r="E3" s="137">
        <v>160000</v>
      </c>
      <c r="F3" s="137">
        <v>1</v>
      </c>
      <c r="G3" s="137">
        <f t="shared" ref="G3" si="0">+E3/F3</f>
        <v>160000</v>
      </c>
      <c r="H3" s="137" t="s">
        <v>439</v>
      </c>
      <c r="J3" s="7" t="s">
        <v>409</v>
      </c>
      <c r="K3" s="195">
        <f ca="1">+K1-K2</f>
        <v>0</v>
      </c>
    </row>
    <row r="4" spans="1:11" ht="13.8" thickBot="1" x14ac:dyDescent="0.3">
      <c r="A4" s="338" t="s">
        <v>441</v>
      </c>
      <c r="B4" s="188"/>
      <c r="C4" s="193"/>
      <c r="D4" s="186"/>
      <c r="E4" s="137"/>
      <c r="F4" s="137">
        <v>1</v>
      </c>
      <c r="G4" s="137">
        <f>+IF(ISERROR(E4/F4),"",(E4/F4))</f>
        <v>0</v>
      </c>
      <c r="H4" s="137"/>
    </row>
    <row r="5" spans="1:11" ht="13.8" thickBot="1" x14ac:dyDescent="0.3">
      <c r="A5" s="338" t="s">
        <v>442</v>
      </c>
      <c r="B5" s="188"/>
      <c r="C5" s="193"/>
      <c r="D5" s="186"/>
      <c r="E5" s="137">
        <v>110000</v>
      </c>
      <c r="F5" s="137">
        <v>1</v>
      </c>
      <c r="G5" s="137">
        <f t="shared" ref="G5:G50" si="1">+IF(ISERROR(E5/F5),"",(E5/F5))</f>
        <v>110000</v>
      </c>
      <c r="H5" s="137"/>
      <c r="J5" s="7" t="s">
        <v>431</v>
      </c>
      <c r="K5" s="196">
        <v>417290.32258064515</v>
      </c>
    </row>
    <row r="6" spans="1:11" ht="13.8" thickBot="1" x14ac:dyDescent="0.3">
      <c r="A6" s="338" t="s">
        <v>443</v>
      </c>
      <c r="B6" s="188"/>
      <c r="C6" s="193"/>
      <c r="D6" s="186"/>
      <c r="E6" s="137">
        <v>103000</v>
      </c>
      <c r="F6" s="137">
        <v>1</v>
      </c>
      <c r="G6" s="137">
        <f t="shared" si="1"/>
        <v>103000</v>
      </c>
      <c r="H6" s="137"/>
      <c r="J6" s="7" t="s">
        <v>404</v>
      </c>
      <c r="K6" s="196">
        <f ca="1">+' RAPPORT FINANCIER N° 04'!J6+' RAPPORT FINANCIER N° 04'!J63</f>
        <v>417290.32258064515</v>
      </c>
    </row>
    <row r="7" spans="1:11" ht="13.8" thickBot="1" x14ac:dyDescent="0.3">
      <c r="A7" s="338"/>
      <c r="B7" s="188"/>
      <c r="C7" s="193"/>
      <c r="D7" s="186"/>
      <c r="E7" s="137"/>
      <c r="F7" s="137"/>
      <c r="G7" s="137" t="str">
        <f t="shared" si="1"/>
        <v/>
      </c>
      <c r="H7" s="137"/>
    </row>
    <row r="8" spans="1:11" ht="13.8" thickBot="1" x14ac:dyDescent="0.3">
      <c r="A8" s="338"/>
      <c r="B8" s="188"/>
      <c r="C8" s="193"/>
      <c r="D8" s="186"/>
      <c r="E8" s="137"/>
      <c r="F8" s="137"/>
      <c r="G8" s="137" t="str">
        <f t="shared" si="1"/>
        <v/>
      </c>
      <c r="H8" s="137"/>
    </row>
    <row r="9" spans="1:11" ht="13.8" thickBot="1" x14ac:dyDescent="0.3">
      <c r="A9" s="338"/>
      <c r="B9" s="188"/>
      <c r="C9" s="193"/>
      <c r="D9" s="186"/>
      <c r="E9" s="137"/>
      <c r="F9" s="137"/>
      <c r="G9" s="137" t="str">
        <f t="shared" si="1"/>
        <v/>
      </c>
      <c r="H9" s="137"/>
    </row>
    <row r="10" spans="1:11" ht="13.8" thickBot="1" x14ac:dyDescent="0.3">
      <c r="A10" s="338"/>
      <c r="B10" s="188"/>
      <c r="C10" s="193"/>
      <c r="D10" s="186"/>
      <c r="E10" s="137"/>
      <c r="F10" s="137"/>
      <c r="G10" s="137" t="str">
        <f t="shared" si="1"/>
        <v/>
      </c>
      <c r="H10" s="137"/>
    </row>
    <row r="11" spans="1:11" ht="13.8" thickBot="1" x14ac:dyDescent="0.3">
      <c r="A11" s="338"/>
      <c r="B11" s="188"/>
      <c r="C11" s="193"/>
      <c r="D11" s="186"/>
      <c r="E11" s="137"/>
      <c r="F11" s="137"/>
      <c r="G11" s="137" t="str">
        <f t="shared" si="1"/>
        <v/>
      </c>
      <c r="H11" s="137"/>
    </row>
    <row r="12" spans="1:11" ht="13.8" thickBot="1" x14ac:dyDescent="0.3">
      <c r="A12" s="338"/>
      <c r="B12" s="188"/>
      <c r="C12" s="193"/>
      <c r="D12" s="186"/>
      <c r="E12" s="137"/>
      <c r="F12" s="137"/>
      <c r="G12" s="137" t="str">
        <f t="shared" si="1"/>
        <v/>
      </c>
      <c r="H12" s="137"/>
    </row>
    <row r="13" spans="1:11" ht="13.8" thickBot="1" x14ac:dyDescent="0.3">
      <c r="A13" s="338"/>
      <c r="B13" s="188"/>
      <c r="C13" s="193"/>
      <c r="D13" s="186"/>
      <c r="E13" s="137"/>
      <c r="F13" s="137"/>
      <c r="G13" s="137" t="str">
        <f t="shared" si="1"/>
        <v/>
      </c>
      <c r="H13" s="137"/>
    </row>
    <row r="14" spans="1:11" ht="13.8" thickBot="1" x14ac:dyDescent="0.3">
      <c r="A14" s="338"/>
      <c r="B14" s="188"/>
      <c r="C14" s="193"/>
      <c r="D14" s="186"/>
      <c r="E14" s="137"/>
      <c r="F14" s="137"/>
      <c r="G14" s="137" t="str">
        <f t="shared" si="1"/>
        <v/>
      </c>
      <c r="H14" s="137"/>
    </row>
    <row r="15" spans="1:11" ht="13.8" thickBot="1" x14ac:dyDescent="0.3">
      <c r="A15" s="338"/>
      <c r="B15" s="188"/>
      <c r="C15" s="193"/>
      <c r="D15" s="186"/>
      <c r="E15" s="137"/>
      <c r="F15" s="137"/>
      <c r="G15" s="137" t="str">
        <f t="shared" si="1"/>
        <v/>
      </c>
      <c r="H15" s="137"/>
    </row>
    <row r="16" spans="1:11" ht="13.8" thickBot="1" x14ac:dyDescent="0.3">
      <c r="A16" s="338"/>
      <c r="B16" s="188"/>
      <c r="C16" s="193"/>
      <c r="D16" s="186"/>
      <c r="E16" s="137"/>
      <c r="F16" s="137"/>
      <c r="G16" s="137" t="str">
        <f t="shared" si="1"/>
        <v/>
      </c>
      <c r="H16" s="137"/>
    </row>
    <row r="17" spans="1:8" ht="13.8" thickBot="1" x14ac:dyDescent="0.3">
      <c r="A17" s="338"/>
      <c r="B17" s="188"/>
      <c r="C17" s="193"/>
      <c r="D17" s="186"/>
      <c r="E17" s="137"/>
      <c r="F17" s="137"/>
      <c r="G17" s="137" t="str">
        <f t="shared" si="1"/>
        <v/>
      </c>
      <c r="H17" s="137"/>
    </row>
    <row r="18" spans="1:8" ht="13.8" thickBot="1" x14ac:dyDescent="0.3">
      <c r="A18" s="338"/>
      <c r="B18" s="188"/>
      <c r="C18" s="193"/>
      <c r="D18" s="186"/>
      <c r="E18" s="137"/>
      <c r="F18" s="137"/>
      <c r="G18" s="137" t="str">
        <f t="shared" si="1"/>
        <v/>
      </c>
      <c r="H18" s="137"/>
    </row>
    <row r="19" spans="1:8" ht="13.8" thickBot="1" x14ac:dyDescent="0.3">
      <c r="A19" s="338"/>
      <c r="B19" s="188"/>
      <c r="C19" s="193"/>
      <c r="D19" s="186"/>
      <c r="E19" s="137"/>
      <c r="F19" s="137"/>
      <c r="G19" s="137" t="str">
        <f t="shared" si="1"/>
        <v/>
      </c>
      <c r="H19" s="137"/>
    </row>
    <row r="20" spans="1:8" ht="13.8" thickBot="1" x14ac:dyDescent="0.3">
      <c r="A20" s="338"/>
      <c r="B20" s="188"/>
      <c r="C20" s="193"/>
      <c r="D20" s="186"/>
      <c r="E20" s="137"/>
      <c r="F20" s="137"/>
      <c r="G20" s="137" t="str">
        <f t="shared" si="1"/>
        <v/>
      </c>
      <c r="H20" s="137"/>
    </row>
    <row r="21" spans="1:8" ht="13.8" thickBot="1" x14ac:dyDescent="0.3">
      <c r="A21" s="338"/>
      <c r="B21" s="188"/>
      <c r="C21" s="193"/>
      <c r="D21" s="186"/>
      <c r="E21" s="137"/>
      <c r="F21" s="137"/>
      <c r="G21" s="137" t="str">
        <f t="shared" si="1"/>
        <v/>
      </c>
      <c r="H21" s="137"/>
    </row>
    <row r="22" spans="1:8" ht="13.8" thickBot="1" x14ac:dyDescent="0.3">
      <c r="A22" s="338"/>
      <c r="B22" s="188"/>
      <c r="C22" s="193"/>
      <c r="D22" s="186"/>
      <c r="E22" s="137"/>
      <c r="F22" s="137"/>
      <c r="G22" s="137" t="str">
        <f t="shared" si="1"/>
        <v/>
      </c>
      <c r="H22" s="137"/>
    </row>
    <row r="23" spans="1:8" ht="13.8" thickBot="1" x14ac:dyDescent="0.3">
      <c r="A23" s="338"/>
      <c r="B23" s="188"/>
      <c r="C23" s="193"/>
      <c r="D23" s="186"/>
      <c r="E23" s="137"/>
      <c r="F23" s="137"/>
      <c r="G23" s="137" t="str">
        <f t="shared" si="1"/>
        <v/>
      </c>
      <c r="H23" s="137"/>
    </row>
    <row r="24" spans="1:8" ht="13.8" thickBot="1" x14ac:dyDescent="0.3">
      <c r="A24" s="338"/>
      <c r="B24" s="188"/>
      <c r="C24" s="193"/>
      <c r="D24" s="186"/>
      <c r="E24" s="137"/>
      <c r="F24" s="137"/>
      <c r="G24" s="137" t="str">
        <f t="shared" si="1"/>
        <v/>
      </c>
      <c r="H24" s="137"/>
    </row>
    <row r="25" spans="1:8" ht="13.8" thickBot="1" x14ac:dyDescent="0.3">
      <c r="A25" s="338"/>
      <c r="B25" s="188"/>
      <c r="C25" s="193"/>
      <c r="D25" s="186"/>
      <c r="E25" s="137"/>
      <c r="F25" s="137"/>
      <c r="G25" s="137" t="str">
        <f t="shared" si="1"/>
        <v/>
      </c>
      <c r="H25" s="137"/>
    </row>
    <row r="26" spans="1:8" ht="13.8" thickBot="1" x14ac:dyDescent="0.3">
      <c r="A26" s="338"/>
      <c r="B26" s="188"/>
      <c r="C26" s="193"/>
      <c r="D26" s="186"/>
      <c r="E26" s="137"/>
      <c r="F26" s="137"/>
      <c r="G26" s="137" t="str">
        <f t="shared" si="1"/>
        <v/>
      </c>
      <c r="H26" s="137"/>
    </row>
    <row r="27" spans="1:8" ht="13.8" thickBot="1" x14ac:dyDescent="0.3">
      <c r="A27" s="338"/>
      <c r="B27" s="188"/>
      <c r="C27" s="193"/>
      <c r="D27" s="186"/>
      <c r="E27" s="137"/>
      <c r="F27" s="137"/>
      <c r="G27" s="137" t="str">
        <f t="shared" si="1"/>
        <v/>
      </c>
      <c r="H27" s="137"/>
    </row>
    <row r="28" spans="1:8" ht="13.8" thickBot="1" x14ac:dyDescent="0.3">
      <c r="A28" s="338"/>
      <c r="B28" s="188"/>
      <c r="C28" s="193"/>
      <c r="D28" s="186"/>
      <c r="E28" s="137"/>
      <c r="F28" s="137"/>
      <c r="G28" s="137" t="str">
        <f t="shared" si="1"/>
        <v/>
      </c>
      <c r="H28" s="137"/>
    </row>
    <row r="29" spans="1:8" ht="13.8" thickBot="1" x14ac:dyDescent="0.3">
      <c r="A29" s="338"/>
      <c r="B29" s="188"/>
      <c r="C29" s="193"/>
      <c r="D29" s="186"/>
      <c r="E29" s="137"/>
      <c r="F29" s="137"/>
      <c r="G29" s="137" t="str">
        <f t="shared" si="1"/>
        <v/>
      </c>
      <c r="H29" s="137"/>
    </row>
    <row r="30" spans="1:8" ht="13.8" thickBot="1" x14ac:dyDescent="0.3">
      <c r="A30" s="338"/>
      <c r="B30" s="188"/>
      <c r="C30" s="193"/>
      <c r="D30" s="186"/>
      <c r="E30" s="137"/>
      <c r="F30" s="137"/>
      <c r="G30" s="137" t="str">
        <f t="shared" si="1"/>
        <v/>
      </c>
      <c r="H30" s="137"/>
    </row>
    <row r="31" spans="1:8" ht="13.8" thickBot="1" x14ac:dyDescent="0.3">
      <c r="A31" s="338"/>
      <c r="B31" s="188"/>
      <c r="C31" s="193"/>
      <c r="D31" s="186"/>
      <c r="E31" s="137"/>
      <c r="F31" s="137"/>
      <c r="G31" s="137" t="str">
        <f t="shared" si="1"/>
        <v/>
      </c>
      <c r="H31" s="137"/>
    </row>
    <row r="32" spans="1:8" ht="13.8" thickBot="1" x14ac:dyDescent="0.3">
      <c r="A32" s="338"/>
      <c r="B32" s="188"/>
      <c r="C32" s="193"/>
      <c r="D32" s="186"/>
      <c r="E32" s="137"/>
      <c r="F32" s="137"/>
      <c r="G32" s="137" t="str">
        <f t="shared" si="1"/>
        <v/>
      </c>
      <c r="H32" s="137"/>
    </row>
    <row r="33" spans="1:8" ht="13.8" thickBot="1" x14ac:dyDescent="0.3">
      <c r="A33" s="338"/>
      <c r="B33" s="188"/>
      <c r="C33" s="193"/>
      <c r="D33" s="186"/>
      <c r="E33" s="137"/>
      <c r="F33" s="137"/>
      <c r="G33" s="137" t="str">
        <f t="shared" si="1"/>
        <v/>
      </c>
      <c r="H33" s="137"/>
    </row>
    <row r="34" spans="1:8" ht="13.8" thickBot="1" x14ac:dyDescent="0.3">
      <c r="A34" s="338"/>
      <c r="B34" s="188"/>
      <c r="C34" s="193"/>
      <c r="D34" s="186"/>
      <c r="E34" s="137"/>
      <c r="F34" s="137"/>
      <c r="G34" s="137" t="str">
        <f t="shared" si="1"/>
        <v/>
      </c>
      <c r="H34" s="137"/>
    </row>
    <row r="35" spans="1:8" ht="13.8" thickBot="1" x14ac:dyDescent="0.3">
      <c r="A35" s="338"/>
      <c r="B35" s="188"/>
      <c r="C35" s="193"/>
      <c r="D35" s="186"/>
      <c r="E35" s="137"/>
      <c r="F35" s="137"/>
      <c r="G35" s="137" t="str">
        <f t="shared" si="1"/>
        <v/>
      </c>
      <c r="H35" s="137"/>
    </row>
    <row r="36" spans="1:8" ht="13.8" thickBot="1" x14ac:dyDescent="0.3">
      <c r="A36" s="338"/>
      <c r="B36" s="188"/>
      <c r="C36" s="193"/>
      <c r="D36" s="186"/>
      <c r="E36" s="137"/>
      <c r="F36" s="137"/>
      <c r="G36" s="137" t="str">
        <f t="shared" si="1"/>
        <v/>
      </c>
      <c r="H36" s="137"/>
    </row>
    <row r="37" spans="1:8" ht="13.8" thickBot="1" x14ac:dyDescent="0.3">
      <c r="A37" s="338"/>
      <c r="B37" s="188"/>
      <c r="C37" s="193"/>
      <c r="D37" s="186"/>
      <c r="E37" s="137"/>
      <c r="F37" s="137"/>
      <c r="G37" s="137" t="str">
        <f t="shared" si="1"/>
        <v/>
      </c>
      <c r="H37" s="137"/>
    </row>
    <row r="38" spans="1:8" ht="13.8" thickBot="1" x14ac:dyDescent="0.3">
      <c r="A38" s="338"/>
      <c r="B38" s="188"/>
      <c r="C38" s="193"/>
      <c r="D38" s="186"/>
      <c r="E38" s="137"/>
      <c r="F38" s="137"/>
      <c r="G38" s="137" t="str">
        <f t="shared" si="1"/>
        <v/>
      </c>
      <c r="H38" s="137"/>
    </row>
    <row r="39" spans="1:8" ht="13.8" thickBot="1" x14ac:dyDescent="0.3">
      <c r="A39" s="338"/>
      <c r="B39" s="188"/>
      <c r="C39" s="193"/>
      <c r="D39" s="186"/>
      <c r="E39" s="137"/>
      <c r="F39" s="137"/>
      <c r="G39" s="137" t="str">
        <f t="shared" si="1"/>
        <v/>
      </c>
      <c r="H39" s="137"/>
    </row>
    <row r="40" spans="1:8" ht="13.8" thickBot="1" x14ac:dyDescent="0.3">
      <c r="A40" s="338"/>
      <c r="B40" s="188"/>
      <c r="C40" s="193"/>
      <c r="D40" s="186"/>
      <c r="E40" s="137"/>
      <c r="F40" s="137"/>
      <c r="G40" s="137" t="str">
        <f t="shared" si="1"/>
        <v/>
      </c>
      <c r="H40" s="137"/>
    </row>
    <row r="41" spans="1:8" ht="13.8" thickBot="1" x14ac:dyDescent="0.3">
      <c r="A41" s="338"/>
      <c r="B41" s="188"/>
      <c r="C41" s="193"/>
      <c r="D41" s="186"/>
      <c r="E41" s="137"/>
      <c r="F41" s="137"/>
      <c r="G41" s="137" t="str">
        <f t="shared" si="1"/>
        <v/>
      </c>
      <c r="H41" s="137"/>
    </row>
    <row r="42" spans="1:8" ht="13.8" thickBot="1" x14ac:dyDescent="0.3">
      <c r="A42" s="338"/>
      <c r="B42" s="188"/>
      <c r="C42" s="193"/>
      <c r="D42" s="186"/>
      <c r="E42" s="137"/>
      <c r="F42" s="137"/>
      <c r="G42" s="137" t="str">
        <f t="shared" si="1"/>
        <v/>
      </c>
      <c r="H42" s="137"/>
    </row>
    <row r="43" spans="1:8" ht="13.8" thickBot="1" x14ac:dyDescent="0.3">
      <c r="A43" s="338"/>
      <c r="B43" s="188"/>
      <c r="C43" s="193"/>
      <c r="D43" s="186"/>
      <c r="E43" s="137"/>
      <c r="F43" s="137"/>
      <c r="G43" s="137" t="str">
        <f t="shared" si="1"/>
        <v/>
      </c>
      <c r="H43" s="137"/>
    </row>
    <row r="44" spans="1:8" ht="13.8" thickBot="1" x14ac:dyDescent="0.3">
      <c r="A44" s="338"/>
      <c r="B44" s="188"/>
      <c r="C44" s="193"/>
      <c r="D44" s="186"/>
      <c r="E44" s="137"/>
      <c r="F44" s="137"/>
      <c r="G44" s="137" t="str">
        <f t="shared" si="1"/>
        <v/>
      </c>
      <c r="H44" s="137"/>
    </row>
    <row r="45" spans="1:8" ht="13.8" thickBot="1" x14ac:dyDescent="0.3">
      <c r="A45" s="338"/>
      <c r="B45" s="188"/>
      <c r="C45" s="193"/>
      <c r="D45" s="186"/>
      <c r="E45" s="137"/>
      <c r="F45" s="137"/>
      <c r="G45" s="137" t="str">
        <f t="shared" si="1"/>
        <v/>
      </c>
      <c r="H45" s="137"/>
    </row>
    <row r="46" spans="1:8" ht="13.8" thickBot="1" x14ac:dyDescent="0.3">
      <c r="A46" s="338"/>
      <c r="B46" s="188"/>
      <c r="C46" s="193"/>
      <c r="D46" s="186"/>
      <c r="E46" s="137"/>
      <c r="F46" s="137"/>
      <c r="G46" s="137" t="str">
        <f t="shared" si="1"/>
        <v/>
      </c>
      <c r="H46" s="137"/>
    </row>
    <row r="47" spans="1:8" ht="13.8" thickBot="1" x14ac:dyDescent="0.3">
      <c r="A47" s="338"/>
      <c r="B47" s="188"/>
      <c r="C47" s="193"/>
      <c r="D47" s="186"/>
      <c r="E47" s="137"/>
      <c r="F47" s="137"/>
      <c r="G47" s="137" t="str">
        <f t="shared" si="1"/>
        <v/>
      </c>
      <c r="H47" s="137"/>
    </row>
    <row r="48" spans="1:8" ht="13.8" thickBot="1" x14ac:dyDescent="0.3">
      <c r="A48" s="338"/>
      <c r="B48" s="188"/>
      <c r="C48" s="193"/>
      <c r="D48" s="186"/>
      <c r="E48" s="137"/>
      <c r="F48" s="137"/>
      <c r="G48" s="137" t="str">
        <f t="shared" si="1"/>
        <v/>
      </c>
      <c r="H48" s="137"/>
    </row>
    <row r="49" spans="1:8" ht="13.8" thickBot="1" x14ac:dyDescent="0.3">
      <c r="A49" s="338"/>
      <c r="B49" s="188"/>
      <c r="C49" s="193"/>
      <c r="D49" s="186"/>
      <c r="E49" s="137"/>
      <c r="F49" s="137"/>
      <c r="G49" s="137" t="str">
        <f t="shared" si="1"/>
        <v/>
      </c>
      <c r="H49" s="137"/>
    </row>
    <row r="50" spans="1:8" x14ac:dyDescent="0.25">
      <c r="A50" s="338"/>
      <c r="B50" s="188"/>
      <c r="C50" s="193"/>
      <c r="D50" s="186"/>
      <c r="E50" s="137"/>
      <c r="F50" s="137"/>
      <c r="G50" s="137" t="str">
        <f t="shared" si="1"/>
        <v/>
      </c>
      <c r="H50" s="137"/>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442F148-137A-46CC-9148-D1E42A9BD97A}">
          <x14:formula1>
            <xm:f>' BUDGET'!$A:$A</xm:f>
          </x14:formula1>
          <xm:sqref>A2:A50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0070C0"/>
  </sheetPr>
  <dimension ref="A1:W350"/>
  <sheetViews>
    <sheetView zoomScale="90" zoomScaleNormal="90" workbookViewId="0">
      <pane xSplit="4" ySplit="5" topLeftCell="E6" activePane="bottomRight" state="frozen"/>
      <selection pane="topRight" activeCell="E1" sqref="E1"/>
      <selection pane="bottomLeft" activeCell="A6" sqref="A6"/>
      <selection pane="bottomRight" activeCell="E3" sqref="E3"/>
    </sheetView>
  </sheetViews>
  <sheetFormatPr baseColWidth="10" defaultColWidth="8.88671875" defaultRowHeight="13.2" outlineLevelRow="3" outlineLevelCol="1" x14ac:dyDescent="0.25"/>
  <cols>
    <col min="1" max="1" width="2.6640625" style="7" customWidth="1"/>
    <col min="2" max="2" width="4.109375" style="7" customWidth="1"/>
    <col min="3" max="3" width="5.6640625" style="7" customWidth="1"/>
    <col min="4" max="4" width="64.88671875" style="7" customWidth="1"/>
    <col min="5" max="5" width="8.88671875" style="7" customWidth="1" outlineLevel="1"/>
    <col min="6" max="6" width="9" style="7" customWidth="1" outlineLevel="1"/>
    <col min="7" max="8" width="9.5546875" style="7" customWidth="1" outlineLevel="1"/>
    <col min="9" max="9" width="16.33203125" style="7" bestFit="1" customWidth="1"/>
    <col min="10" max="10" width="2.33203125" style="7" customWidth="1"/>
    <col min="11" max="12" width="15.6640625" style="7" bestFit="1" customWidth="1"/>
    <col min="13" max="13" width="10.33203125" style="327" customWidth="1"/>
    <col min="14" max="14" width="2.33203125" style="7" customWidth="1"/>
    <col min="15" max="15" width="9" style="7" customWidth="1" outlineLevel="1"/>
    <col min="16" max="17" width="9.5546875" style="7" customWidth="1" outlineLevel="1"/>
    <col min="18" max="18" width="15.6640625" style="7" bestFit="1" customWidth="1"/>
    <col min="19" max="19" width="4.109375" style="7" customWidth="1"/>
    <col min="20" max="20" width="2.6640625" style="7" customWidth="1"/>
    <col min="21" max="21" width="15.6640625" style="7" bestFit="1" customWidth="1"/>
    <col min="22" max="22" width="16.33203125" style="195" customWidth="1" outlineLevel="1"/>
    <col min="23" max="23" width="13.33203125" style="296" customWidth="1" outlineLevel="1"/>
    <col min="24" max="16384" width="8.88671875" style="7"/>
  </cols>
  <sheetData>
    <row r="1" spans="1:23" ht="21" x14ac:dyDescent="0.4">
      <c r="A1" s="17" t="s">
        <v>143</v>
      </c>
    </row>
    <row r="2" spans="1:23" ht="21" x14ac:dyDescent="0.4">
      <c r="A2" s="18" t="s">
        <v>444</v>
      </c>
    </row>
    <row r="4" spans="1:23" ht="52.2" customHeight="1" x14ac:dyDescent="0.25">
      <c r="A4" s="62" t="s">
        <v>370</v>
      </c>
      <c r="E4" s="395" t="s">
        <v>445</v>
      </c>
      <c r="F4" s="395"/>
      <c r="G4" s="395"/>
      <c r="H4" s="395"/>
      <c r="I4" s="395"/>
      <c r="O4" s="394"/>
      <c r="P4" s="394"/>
      <c r="Q4" s="394"/>
      <c r="R4" s="394"/>
    </row>
    <row r="5" spans="1:23" ht="53.4" thickBot="1" x14ac:dyDescent="0.3">
      <c r="E5" s="94" t="s">
        <v>146</v>
      </c>
      <c r="F5" s="94" t="s">
        <v>147</v>
      </c>
      <c r="G5" s="94" t="s">
        <v>148</v>
      </c>
      <c r="H5" s="94" t="s">
        <v>149</v>
      </c>
      <c r="I5" s="94" t="s">
        <v>374</v>
      </c>
      <c r="K5" s="154" t="s">
        <v>428</v>
      </c>
      <c r="L5" s="154" t="s">
        <v>376</v>
      </c>
      <c r="M5" s="324" t="s">
        <v>377</v>
      </c>
      <c r="O5" s="94" t="s">
        <v>147</v>
      </c>
      <c r="P5" s="94" t="s">
        <v>148</v>
      </c>
      <c r="Q5" s="94" t="s">
        <v>149</v>
      </c>
      <c r="R5" s="73" t="s">
        <v>446</v>
      </c>
      <c r="U5" s="80" t="s">
        <v>447</v>
      </c>
      <c r="V5" s="290" t="s">
        <v>448</v>
      </c>
      <c r="W5" s="132" t="s">
        <v>449</v>
      </c>
    </row>
    <row r="6" spans="1:23" ht="30" customHeight="1" thickBot="1" x14ac:dyDescent="0.3">
      <c r="B6" s="389" t="s">
        <v>162</v>
      </c>
      <c r="C6" s="389"/>
      <c r="D6" s="389"/>
      <c r="E6" s="49"/>
      <c r="F6" s="49"/>
      <c r="G6" s="49"/>
      <c r="H6" s="49"/>
      <c r="I6" s="54">
        <f>+I7+I116+I225</f>
        <v>717850</v>
      </c>
      <c r="J6" s="50"/>
      <c r="K6" s="54">
        <f>+K7+K116+K225</f>
        <v>133000</v>
      </c>
      <c r="L6" s="54">
        <f>+L7+L32+L49</f>
        <v>22050</v>
      </c>
      <c r="M6" s="325">
        <f t="shared" ref="M6:M65" si="0">IF(ISERROR(+L6/I6)," ",(+L6/I6))</f>
        <v>3.0716723549488054E-2</v>
      </c>
      <c r="N6" s="50"/>
      <c r="O6" s="49"/>
      <c r="P6" s="49"/>
      <c r="Q6" s="49"/>
      <c r="R6" s="54">
        <f>+R7+R116+R225</f>
        <v>56600</v>
      </c>
      <c r="U6" s="54">
        <f>+U7+U116+U225</f>
        <v>774450</v>
      </c>
      <c r="V6" s="54">
        <f>+V7+V116+V225</f>
        <v>641450</v>
      </c>
      <c r="W6" s="82">
        <f>+IF(ISERROR(V6/U6),"",V6/U6)</f>
        <v>0.8282652204790496</v>
      </c>
    </row>
    <row r="7" spans="1:23" s="10" customFormat="1" ht="39.6" x14ac:dyDescent="0.25">
      <c r="A7" s="93"/>
      <c r="B7" s="51" t="s">
        <v>390</v>
      </c>
      <c r="C7" s="52">
        <v>1</v>
      </c>
      <c r="D7" s="53" t="s">
        <v>388</v>
      </c>
      <c r="E7" s="96"/>
      <c r="F7" s="96"/>
      <c r="G7" s="96"/>
      <c r="H7" s="96"/>
      <c r="I7" s="55">
        <f>+I8+I44+I80</f>
        <v>351150</v>
      </c>
      <c r="J7" s="97"/>
      <c r="K7" s="55">
        <f>+K8+K44+K80</f>
        <v>133000</v>
      </c>
      <c r="L7" s="55">
        <f>+L8+L16+L24</f>
        <v>22050</v>
      </c>
      <c r="M7" s="326">
        <f t="shared" si="0"/>
        <v>6.2793677915420759E-2</v>
      </c>
      <c r="N7" s="97"/>
      <c r="O7" s="96"/>
      <c r="P7" s="96"/>
      <c r="Q7" s="96"/>
      <c r="R7" s="55">
        <f>+R8+R44+R80</f>
        <v>56600</v>
      </c>
      <c r="S7" s="93"/>
      <c r="T7" s="93"/>
      <c r="U7" s="55">
        <f>+U8+U44+U80</f>
        <v>407750</v>
      </c>
      <c r="V7" s="55">
        <f>+V8+V44+V80</f>
        <v>274750</v>
      </c>
      <c r="W7" s="81">
        <f>+IF(ISERROR(V7/U7),"",V7/U7)</f>
        <v>0.67381974248927035</v>
      </c>
    </row>
    <row r="8" spans="1:23" s="44" customFormat="1" ht="19.95" customHeight="1" outlineLevel="1" thickBot="1" x14ac:dyDescent="0.3">
      <c r="A8" s="99"/>
      <c r="B8" s="45" t="s">
        <v>390</v>
      </c>
      <c r="C8" s="45" t="s">
        <v>167</v>
      </c>
      <c r="D8" s="45" t="s">
        <v>168</v>
      </c>
      <c r="E8" s="94"/>
      <c r="F8" s="94"/>
      <c r="G8" s="94"/>
      <c r="H8" s="94"/>
      <c r="I8" s="100">
        <f>+I9+I14+I19+I24+I29+I34+I39</f>
        <v>145050</v>
      </c>
      <c r="J8" s="99"/>
      <c r="K8" s="100">
        <f>+K9+K14+K19+K24+K29+K34+K39</f>
        <v>103000</v>
      </c>
      <c r="L8" s="100">
        <f>+L9+L10+L11+L12+L13+L14+L15</f>
        <v>16550</v>
      </c>
      <c r="M8" s="328">
        <f t="shared" si="0"/>
        <v>0.11409858669424336</v>
      </c>
      <c r="N8" s="99"/>
      <c r="O8" s="94"/>
      <c r="P8" s="94"/>
      <c r="Q8" s="94"/>
      <c r="R8" s="100">
        <f>+R9+R14+R19+R24+R29+R34+R39</f>
        <v>51600</v>
      </c>
      <c r="S8" s="99"/>
      <c r="T8" s="99"/>
      <c r="U8" s="100">
        <f>+U9+U14+U19+U24+U29+U34+U39</f>
        <v>196650</v>
      </c>
      <c r="V8" s="291">
        <f>SUM(V9:V39)</f>
        <v>93650</v>
      </c>
      <c r="W8" s="132">
        <f>+IF(ISERROR(V8/U8),"",V8/U8)</f>
        <v>0.47622679888126113</v>
      </c>
    </row>
    <row r="9" spans="1:23" ht="13.8" hidden="1" outlineLevel="2" thickBot="1" x14ac:dyDescent="0.3">
      <c r="B9" s="101" t="s">
        <v>450</v>
      </c>
      <c r="C9" s="92" t="s">
        <v>169</v>
      </c>
      <c r="D9" s="101" t="s">
        <v>170</v>
      </c>
      <c r="E9" s="102"/>
      <c r="F9" s="103"/>
      <c r="G9" s="104"/>
      <c r="H9" s="104"/>
      <c r="I9" s="105">
        <f>SUM(I10:I13)</f>
        <v>52800</v>
      </c>
      <c r="K9" s="134">
        <v>53000</v>
      </c>
      <c r="L9" s="134">
        <f>+I9-K9</f>
        <v>-200</v>
      </c>
      <c r="M9" s="329">
        <f t="shared" si="0"/>
        <v>-3.787878787878788E-3</v>
      </c>
      <c r="O9" s="103"/>
      <c r="P9" s="104"/>
      <c r="Q9" s="104"/>
      <c r="R9" s="138">
        <f>SUM(R10:R13)</f>
        <v>6600</v>
      </c>
      <c r="U9" s="105">
        <f>+I9+R9</f>
        <v>59400</v>
      </c>
      <c r="V9" s="138">
        <f>+U9-K9</f>
        <v>6400</v>
      </c>
      <c r="W9" s="139">
        <f>+IF(ISERROR(V9/U9),"",V9/U9)</f>
        <v>0.10774410774410774</v>
      </c>
    </row>
    <row r="10" spans="1:23" ht="13.8" hidden="1" outlineLevel="3" thickBot="1" x14ac:dyDescent="0.3">
      <c r="B10" s="106"/>
      <c r="C10" s="107"/>
      <c r="D10" s="106" t="s">
        <v>171</v>
      </c>
      <c r="E10" s="108" t="s">
        <v>14</v>
      </c>
      <c r="F10" s="109">
        <v>24</v>
      </c>
      <c r="G10" s="110">
        <v>3000</v>
      </c>
      <c r="H10" s="111">
        <v>0.15</v>
      </c>
      <c r="I10" s="112">
        <f>+F10*G10*H10</f>
        <v>10800</v>
      </c>
      <c r="K10" s="99"/>
      <c r="L10" s="99"/>
      <c r="M10" s="330"/>
      <c r="O10" s="109">
        <v>3</v>
      </c>
      <c r="P10" s="110">
        <v>3000</v>
      </c>
      <c r="Q10" s="111">
        <v>0.15</v>
      </c>
      <c r="R10" s="112">
        <f>+O10*P10*Q10</f>
        <v>1350</v>
      </c>
      <c r="U10" s="112">
        <f>+I10+R10</f>
        <v>12150</v>
      </c>
      <c r="V10" s="292"/>
      <c r="W10" s="297"/>
    </row>
    <row r="11" spans="1:23" ht="13.8" hidden="1" outlineLevel="3" thickBot="1" x14ac:dyDescent="0.3">
      <c r="B11" s="113"/>
      <c r="C11" s="114"/>
      <c r="D11" s="113" t="s">
        <v>173</v>
      </c>
      <c r="E11" s="115" t="s">
        <v>14</v>
      </c>
      <c r="F11" s="116">
        <v>24</v>
      </c>
      <c r="G11" s="117">
        <v>3500</v>
      </c>
      <c r="H11" s="288">
        <v>0.5</v>
      </c>
      <c r="I11" s="118">
        <f t="shared" ref="I11:I13" si="1">+F11*G11*H11</f>
        <v>42000</v>
      </c>
      <c r="K11" s="99"/>
      <c r="L11" s="99"/>
      <c r="M11" s="330"/>
      <c r="O11" s="116">
        <v>3</v>
      </c>
      <c r="P11" s="117">
        <v>3500</v>
      </c>
      <c r="Q11" s="288">
        <v>0.5</v>
      </c>
      <c r="R11" s="118">
        <f t="shared" ref="R11:R13" si="2">+O11*P11*Q11</f>
        <v>5250</v>
      </c>
      <c r="U11" s="112">
        <f t="shared" ref="U11:U12" si="3">+I11+R11</f>
        <v>47250</v>
      </c>
      <c r="V11" s="292"/>
      <c r="W11" s="297"/>
    </row>
    <row r="12" spans="1:23" ht="13.8" hidden="1" outlineLevel="3" thickBot="1" x14ac:dyDescent="0.3">
      <c r="B12" s="113"/>
      <c r="C12" s="114"/>
      <c r="D12" s="113" t="s">
        <v>259</v>
      </c>
      <c r="E12" s="115"/>
      <c r="F12" s="116"/>
      <c r="G12" s="117"/>
      <c r="H12" s="117"/>
      <c r="I12" s="118">
        <f t="shared" si="1"/>
        <v>0</v>
      </c>
      <c r="K12" s="99"/>
      <c r="L12" s="99"/>
      <c r="M12" s="330"/>
      <c r="O12" s="116"/>
      <c r="P12" s="117"/>
      <c r="Q12" s="117"/>
      <c r="R12" s="118">
        <f t="shared" si="2"/>
        <v>0</v>
      </c>
      <c r="U12" s="112">
        <f t="shared" si="3"/>
        <v>0</v>
      </c>
      <c r="V12" s="292"/>
      <c r="W12" s="297"/>
    </row>
    <row r="13" spans="1:23" ht="13.8" hidden="1" outlineLevel="3" thickBot="1" x14ac:dyDescent="0.3">
      <c r="B13" s="119"/>
      <c r="C13" s="120"/>
      <c r="D13" s="119"/>
      <c r="E13" s="121"/>
      <c r="F13" s="122"/>
      <c r="G13" s="123"/>
      <c r="H13" s="123"/>
      <c r="I13" s="124">
        <f t="shared" si="1"/>
        <v>0</v>
      </c>
      <c r="K13" s="99"/>
      <c r="L13" s="99"/>
      <c r="M13" s="330"/>
      <c r="O13" s="122"/>
      <c r="P13" s="123"/>
      <c r="Q13" s="123"/>
      <c r="R13" s="124">
        <f t="shared" si="2"/>
        <v>0</v>
      </c>
      <c r="U13" s="112">
        <f>+I13+R13</f>
        <v>0</v>
      </c>
      <c r="V13" s="292"/>
      <c r="W13" s="297"/>
    </row>
    <row r="14" spans="1:23" ht="13.8" hidden="1" outlineLevel="2" thickBot="1" x14ac:dyDescent="0.3">
      <c r="B14" s="101" t="s">
        <v>450</v>
      </c>
      <c r="C14" s="92" t="s">
        <v>177</v>
      </c>
      <c r="D14" s="101" t="s">
        <v>178</v>
      </c>
      <c r="E14" s="102"/>
      <c r="F14" s="103"/>
      <c r="G14" s="104"/>
      <c r="H14" s="104"/>
      <c r="I14" s="105">
        <f>SUM(I15:I18)</f>
        <v>26750</v>
      </c>
      <c r="K14" s="134">
        <v>10000</v>
      </c>
      <c r="L14" s="134">
        <f>+I14-K14</f>
        <v>16750</v>
      </c>
      <c r="M14" s="329"/>
      <c r="O14" s="103"/>
      <c r="P14" s="104"/>
      <c r="Q14" s="104"/>
      <c r="R14" s="138">
        <f>SUM(R15:R18)</f>
        <v>0</v>
      </c>
      <c r="U14" s="105">
        <f>+I14+R14</f>
        <v>26750</v>
      </c>
      <c r="V14" s="138">
        <f>+U14-K14</f>
        <v>16750</v>
      </c>
      <c r="W14" s="139">
        <f>+IF(ISERROR(V14/U14),"",V14/U14)</f>
        <v>0.62616822429906538</v>
      </c>
    </row>
    <row r="15" spans="1:23" ht="13.8" hidden="1" outlineLevel="3" thickBot="1" x14ac:dyDescent="0.3">
      <c r="B15" s="106"/>
      <c r="C15" s="107"/>
      <c r="D15" s="106" t="s">
        <v>179</v>
      </c>
      <c r="E15" s="108" t="s">
        <v>17</v>
      </c>
      <c r="F15" s="109">
        <v>5</v>
      </c>
      <c r="G15" s="110">
        <v>35</v>
      </c>
      <c r="H15" s="125">
        <f>5*2</f>
        <v>10</v>
      </c>
      <c r="I15" s="112">
        <f>+F15*G15*H15</f>
        <v>1750</v>
      </c>
      <c r="K15" s="99"/>
      <c r="L15" s="99"/>
      <c r="M15" s="330"/>
      <c r="O15" s="109"/>
      <c r="P15" s="110"/>
      <c r="Q15" s="125"/>
      <c r="R15" s="112"/>
      <c r="U15" s="112">
        <f t="shared" ref="U15:U18" si="4">+I15+R15</f>
        <v>1750</v>
      </c>
      <c r="V15" s="292"/>
      <c r="W15" s="297" t="str">
        <f t="shared" ref="W15:W73" si="5">IF(ISERROR(+V15/Q15)," ",(+V15/Q15))</f>
        <v xml:space="preserve"> </v>
      </c>
    </row>
    <row r="16" spans="1:23" ht="13.8" hidden="1" outlineLevel="3" thickBot="1" x14ac:dyDescent="0.3">
      <c r="B16" s="113"/>
      <c r="C16" s="114"/>
      <c r="D16" s="113" t="s">
        <v>181</v>
      </c>
      <c r="E16" s="115" t="s">
        <v>451</v>
      </c>
      <c r="F16" s="116"/>
      <c r="G16" s="117"/>
      <c r="H16" s="116"/>
      <c r="I16" s="118">
        <f t="shared" ref="I16:I28" si="6">+F16*G16*H16</f>
        <v>0</v>
      </c>
      <c r="K16" s="99"/>
      <c r="L16" s="99"/>
      <c r="M16" s="330"/>
      <c r="O16" s="116"/>
      <c r="P16" s="117"/>
      <c r="Q16" s="116"/>
      <c r="R16" s="118"/>
      <c r="U16" s="112">
        <f t="shared" si="4"/>
        <v>0</v>
      </c>
      <c r="V16" s="292"/>
      <c r="W16" s="297" t="str">
        <f t="shared" si="5"/>
        <v xml:space="preserve"> </v>
      </c>
    </row>
    <row r="17" spans="2:23" ht="13.8" hidden="1" outlineLevel="3" thickBot="1" x14ac:dyDescent="0.3">
      <c r="B17" s="113"/>
      <c r="C17" s="114"/>
      <c r="D17" s="113" t="s">
        <v>183</v>
      </c>
      <c r="E17" s="115" t="s">
        <v>451</v>
      </c>
      <c r="F17" s="116">
        <v>5</v>
      </c>
      <c r="G17" s="117">
        <v>100</v>
      </c>
      <c r="H17" s="116">
        <f>5*2</f>
        <v>10</v>
      </c>
      <c r="I17" s="118">
        <f t="shared" si="6"/>
        <v>5000</v>
      </c>
      <c r="K17" s="99"/>
      <c r="L17" s="99"/>
      <c r="M17" s="330"/>
      <c r="O17" s="116"/>
      <c r="P17" s="117"/>
      <c r="Q17" s="116"/>
      <c r="R17" s="118"/>
      <c r="U17" s="112">
        <f t="shared" si="4"/>
        <v>5000</v>
      </c>
      <c r="V17" s="292"/>
      <c r="W17" s="297" t="str">
        <f t="shared" si="5"/>
        <v xml:space="preserve"> </v>
      </c>
    </row>
    <row r="18" spans="2:23" ht="13.8" hidden="1" outlineLevel="3" thickBot="1" x14ac:dyDescent="0.3">
      <c r="B18" s="119"/>
      <c r="C18" s="120"/>
      <c r="D18" s="119" t="s">
        <v>185</v>
      </c>
      <c r="E18" s="121" t="s">
        <v>451</v>
      </c>
      <c r="F18" s="122">
        <v>2</v>
      </c>
      <c r="G18" s="123">
        <v>1000</v>
      </c>
      <c r="H18" s="122">
        <f>5*2</f>
        <v>10</v>
      </c>
      <c r="I18" s="124">
        <f t="shared" si="6"/>
        <v>20000</v>
      </c>
      <c r="K18" s="99"/>
      <c r="L18" s="99"/>
      <c r="M18" s="330"/>
      <c r="O18" s="122"/>
      <c r="P18" s="123"/>
      <c r="Q18" s="122"/>
      <c r="R18" s="124"/>
      <c r="U18" s="112">
        <f t="shared" si="4"/>
        <v>20000</v>
      </c>
      <c r="V18" s="292"/>
      <c r="W18" s="297" t="str">
        <f t="shared" si="5"/>
        <v xml:space="preserve"> </v>
      </c>
    </row>
    <row r="19" spans="2:23" hidden="1" outlineLevel="2" x14ac:dyDescent="0.25">
      <c r="B19" s="101" t="s">
        <v>450</v>
      </c>
      <c r="C19" s="92" t="s">
        <v>186</v>
      </c>
      <c r="D19" s="101" t="s">
        <v>187</v>
      </c>
      <c r="E19" s="102"/>
      <c r="F19" s="103"/>
      <c r="G19" s="104"/>
      <c r="H19" s="104"/>
      <c r="I19" s="105">
        <f>SUM(I20:I23)</f>
        <v>20000</v>
      </c>
      <c r="K19" s="134">
        <v>10000</v>
      </c>
      <c r="L19" s="134">
        <f>+I19-K19</f>
        <v>10000</v>
      </c>
      <c r="M19" s="329">
        <f t="shared" si="0"/>
        <v>0.5</v>
      </c>
      <c r="O19" s="103"/>
      <c r="P19" s="104"/>
      <c r="Q19" s="104"/>
      <c r="R19" s="138">
        <f>SUM(R20:R23)</f>
        <v>5000</v>
      </c>
      <c r="U19" s="105">
        <f>+I19+R19</f>
        <v>25000</v>
      </c>
      <c r="V19" s="138">
        <f>+U19-K19</f>
        <v>15000</v>
      </c>
      <c r="W19" s="139">
        <f>+IF(ISERROR(V19/U19),"",V19/U19)</f>
        <v>0.6</v>
      </c>
    </row>
    <row r="20" spans="2:23" ht="13.8" hidden="1" outlineLevel="3" thickBot="1" x14ac:dyDescent="0.3">
      <c r="B20" s="106"/>
      <c r="C20" s="107"/>
      <c r="D20" s="106" t="s">
        <v>188</v>
      </c>
      <c r="E20" s="108" t="s">
        <v>9</v>
      </c>
      <c r="F20" s="109">
        <v>20</v>
      </c>
      <c r="G20" s="110">
        <v>1000</v>
      </c>
      <c r="H20" s="111">
        <v>1</v>
      </c>
      <c r="I20" s="112">
        <f t="shared" si="6"/>
        <v>20000</v>
      </c>
      <c r="K20" s="99"/>
      <c r="L20" s="99"/>
      <c r="M20" s="330"/>
      <c r="O20" s="109">
        <v>5</v>
      </c>
      <c r="P20" s="110">
        <v>1000</v>
      </c>
      <c r="Q20" s="111"/>
      <c r="R20" s="112">
        <f>+O20*P20</f>
        <v>5000</v>
      </c>
      <c r="U20" s="112">
        <f t="shared" ref="U20:U23" si="7">+I20+R20</f>
        <v>25000</v>
      </c>
      <c r="V20" s="292"/>
      <c r="W20" s="297" t="str">
        <f t="shared" si="5"/>
        <v xml:space="preserve"> </v>
      </c>
    </row>
    <row r="21" spans="2:23" ht="13.8" hidden="1" outlineLevel="3" thickBot="1" x14ac:dyDescent="0.3">
      <c r="B21" s="113"/>
      <c r="C21" s="114"/>
      <c r="D21" s="113"/>
      <c r="E21" s="115"/>
      <c r="F21" s="116"/>
      <c r="G21" s="117"/>
      <c r="H21" s="117"/>
      <c r="I21" s="118">
        <f t="shared" si="6"/>
        <v>0</v>
      </c>
      <c r="K21" s="99"/>
      <c r="L21" s="99"/>
      <c r="M21" s="330"/>
      <c r="O21" s="116"/>
      <c r="P21" s="117"/>
      <c r="Q21" s="117"/>
      <c r="R21" s="112">
        <f t="shared" ref="R21:R23" si="8">+O21*P21</f>
        <v>0</v>
      </c>
      <c r="U21" s="112">
        <f t="shared" si="7"/>
        <v>0</v>
      </c>
      <c r="V21" s="292"/>
      <c r="W21" s="297" t="str">
        <f t="shared" si="5"/>
        <v xml:space="preserve"> </v>
      </c>
    </row>
    <row r="22" spans="2:23" ht="13.8" hidden="1" outlineLevel="3" thickBot="1" x14ac:dyDescent="0.3">
      <c r="B22" s="113"/>
      <c r="C22" s="114"/>
      <c r="D22" s="113"/>
      <c r="E22" s="115"/>
      <c r="F22" s="116"/>
      <c r="G22" s="117"/>
      <c r="H22" s="117"/>
      <c r="I22" s="118">
        <f t="shared" si="6"/>
        <v>0</v>
      </c>
      <c r="K22" s="99"/>
      <c r="L22" s="99"/>
      <c r="M22" s="330"/>
      <c r="O22" s="116"/>
      <c r="P22" s="117"/>
      <c r="Q22" s="117"/>
      <c r="R22" s="112">
        <f t="shared" si="8"/>
        <v>0</v>
      </c>
      <c r="U22" s="112">
        <f t="shared" si="7"/>
        <v>0</v>
      </c>
      <c r="V22" s="292"/>
      <c r="W22" s="297" t="str">
        <f t="shared" si="5"/>
        <v xml:space="preserve"> </v>
      </c>
    </row>
    <row r="23" spans="2:23" ht="13.8" hidden="1" outlineLevel="3" thickBot="1" x14ac:dyDescent="0.3">
      <c r="B23" s="119"/>
      <c r="C23" s="120"/>
      <c r="D23" s="119"/>
      <c r="E23" s="121"/>
      <c r="F23" s="122"/>
      <c r="G23" s="123"/>
      <c r="H23" s="123"/>
      <c r="I23" s="124">
        <f t="shared" si="6"/>
        <v>0</v>
      </c>
      <c r="K23" s="99"/>
      <c r="L23" s="99"/>
      <c r="M23" s="330"/>
      <c r="O23" s="122"/>
      <c r="P23" s="123"/>
      <c r="Q23" s="123"/>
      <c r="R23" s="112">
        <f t="shared" si="8"/>
        <v>0</v>
      </c>
      <c r="U23" s="112">
        <f t="shared" si="7"/>
        <v>0</v>
      </c>
      <c r="V23" s="292"/>
      <c r="W23" s="297" t="str">
        <f t="shared" si="5"/>
        <v xml:space="preserve"> </v>
      </c>
    </row>
    <row r="24" spans="2:23" ht="13.8" hidden="1" outlineLevel="2" thickBot="1" x14ac:dyDescent="0.3">
      <c r="B24" s="101" t="s">
        <v>450</v>
      </c>
      <c r="C24" s="92" t="s">
        <v>192</v>
      </c>
      <c r="D24" s="101" t="s">
        <v>193</v>
      </c>
      <c r="E24" s="102"/>
      <c r="F24" s="103"/>
      <c r="G24" s="104"/>
      <c r="H24" s="104"/>
      <c r="I24" s="105">
        <f>SUM(I25:I28)</f>
        <v>10500</v>
      </c>
      <c r="K24" s="134">
        <v>5000</v>
      </c>
      <c r="L24" s="134">
        <f>+I24-K24</f>
        <v>5500</v>
      </c>
      <c r="M24" s="329">
        <f t="shared" si="0"/>
        <v>0.52380952380952384</v>
      </c>
      <c r="O24" s="103"/>
      <c r="P24" s="104"/>
      <c r="Q24" s="104"/>
      <c r="R24" s="138">
        <f>SUM(R25:R28)</f>
        <v>0</v>
      </c>
      <c r="U24" s="105">
        <f>+I24+R24</f>
        <v>10500</v>
      </c>
      <c r="V24" s="138">
        <f>+U24-K24</f>
        <v>5500</v>
      </c>
      <c r="W24" s="139">
        <f>+IF(ISERROR(V24/U24),"",V24/U24)</f>
        <v>0.52380952380952384</v>
      </c>
    </row>
    <row r="25" spans="2:23" ht="13.8" hidden="1" outlineLevel="3" thickBot="1" x14ac:dyDescent="0.3">
      <c r="B25" s="106"/>
      <c r="C25" s="107"/>
      <c r="D25" s="106" t="s">
        <v>194</v>
      </c>
      <c r="E25" s="108" t="s">
        <v>17</v>
      </c>
      <c r="F25" s="109">
        <v>5</v>
      </c>
      <c r="G25" s="110">
        <v>30</v>
      </c>
      <c r="H25" s="125">
        <v>50</v>
      </c>
      <c r="I25" s="112">
        <f t="shared" si="6"/>
        <v>7500</v>
      </c>
      <c r="K25" s="99"/>
      <c r="L25" s="99"/>
      <c r="M25" s="330"/>
      <c r="O25" s="109"/>
      <c r="P25" s="110"/>
      <c r="Q25" s="125"/>
      <c r="R25" s="118">
        <f t="shared" ref="R25:R28" si="9">+O25*P25*Q25</f>
        <v>0</v>
      </c>
      <c r="U25" s="112">
        <f t="shared" ref="U25:U28" si="10">+I25+R25</f>
        <v>7500</v>
      </c>
      <c r="V25" s="292"/>
      <c r="W25" s="297" t="str">
        <f t="shared" si="5"/>
        <v xml:space="preserve"> </v>
      </c>
    </row>
    <row r="26" spans="2:23" ht="13.8" hidden="1" outlineLevel="3" thickBot="1" x14ac:dyDescent="0.3">
      <c r="B26" s="113"/>
      <c r="C26" s="114"/>
      <c r="D26" s="113" t="s">
        <v>452</v>
      </c>
      <c r="E26" s="115" t="s">
        <v>17</v>
      </c>
      <c r="F26" s="116">
        <v>3</v>
      </c>
      <c r="G26" s="117">
        <v>250</v>
      </c>
      <c r="H26" s="116">
        <v>4</v>
      </c>
      <c r="I26" s="118">
        <f t="shared" si="6"/>
        <v>3000</v>
      </c>
      <c r="K26" s="99"/>
      <c r="L26" s="99"/>
      <c r="M26" s="330"/>
      <c r="O26" s="116"/>
      <c r="P26" s="117"/>
      <c r="Q26" s="116"/>
      <c r="R26" s="118">
        <f t="shared" si="9"/>
        <v>0</v>
      </c>
      <c r="U26" s="112">
        <f t="shared" si="10"/>
        <v>3000</v>
      </c>
      <c r="V26" s="292"/>
      <c r="W26" s="297" t="str">
        <f t="shared" si="5"/>
        <v xml:space="preserve"> </v>
      </c>
    </row>
    <row r="27" spans="2:23" ht="13.8" hidden="1" outlineLevel="3" thickBot="1" x14ac:dyDescent="0.3">
      <c r="B27" s="113"/>
      <c r="C27" s="114"/>
      <c r="D27" s="113"/>
      <c r="E27" s="115"/>
      <c r="F27" s="116"/>
      <c r="G27" s="117"/>
      <c r="H27" s="117"/>
      <c r="I27" s="118">
        <f t="shared" si="6"/>
        <v>0</v>
      </c>
      <c r="K27" s="99"/>
      <c r="L27" s="99"/>
      <c r="M27" s="330"/>
      <c r="O27" s="116"/>
      <c r="P27" s="117"/>
      <c r="Q27" s="117"/>
      <c r="R27" s="118">
        <f t="shared" si="9"/>
        <v>0</v>
      </c>
      <c r="U27" s="112">
        <f t="shared" si="10"/>
        <v>0</v>
      </c>
      <c r="V27" s="292"/>
      <c r="W27" s="297" t="str">
        <f t="shared" si="5"/>
        <v xml:space="preserve"> </v>
      </c>
    </row>
    <row r="28" spans="2:23" ht="13.8" hidden="1" outlineLevel="3" thickBot="1" x14ac:dyDescent="0.3">
      <c r="B28" s="119"/>
      <c r="C28" s="120"/>
      <c r="D28" s="119"/>
      <c r="E28" s="121"/>
      <c r="F28" s="122"/>
      <c r="G28" s="123"/>
      <c r="H28" s="123"/>
      <c r="I28" s="124">
        <f t="shared" si="6"/>
        <v>0</v>
      </c>
      <c r="K28" s="99"/>
      <c r="L28" s="99"/>
      <c r="M28" s="330"/>
      <c r="O28" s="122"/>
      <c r="P28" s="123"/>
      <c r="Q28" s="123"/>
      <c r="R28" s="118">
        <f t="shared" si="9"/>
        <v>0</v>
      </c>
      <c r="U28" s="112">
        <f t="shared" si="10"/>
        <v>0</v>
      </c>
      <c r="V28" s="292"/>
      <c r="W28" s="297" t="str">
        <f t="shared" si="5"/>
        <v xml:space="preserve"> </v>
      </c>
    </row>
    <row r="29" spans="2:23" ht="13.8" hidden="1" outlineLevel="2" thickBot="1" x14ac:dyDescent="0.3">
      <c r="B29" s="101" t="s">
        <v>450</v>
      </c>
      <c r="C29" s="92" t="s">
        <v>202</v>
      </c>
      <c r="D29" s="101" t="s">
        <v>198</v>
      </c>
      <c r="E29" s="102"/>
      <c r="F29" s="103"/>
      <c r="G29" s="104"/>
      <c r="H29" s="104"/>
      <c r="I29" s="105">
        <f>SUM(I30:I33)</f>
        <v>25000</v>
      </c>
      <c r="K29" s="134">
        <v>25000</v>
      </c>
      <c r="L29" s="134">
        <f>+I29-K29</f>
        <v>0</v>
      </c>
      <c r="M29" s="329">
        <f t="shared" si="0"/>
        <v>0</v>
      </c>
      <c r="O29" s="103"/>
      <c r="P29" s="104"/>
      <c r="Q29" s="104"/>
      <c r="R29" s="138">
        <f>SUM(R30:R33)</f>
        <v>40000</v>
      </c>
      <c r="U29" s="105">
        <f>+I29+R29</f>
        <v>65000</v>
      </c>
      <c r="V29" s="138">
        <f>+U29-K29</f>
        <v>40000</v>
      </c>
      <c r="W29" s="139">
        <f>+IF(ISERROR(V29/U29),"",V29/U29)</f>
        <v>0.61538461538461542</v>
      </c>
    </row>
    <row r="30" spans="2:23" ht="27" hidden="1" outlineLevel="3" thickBot="1" x14ac:dyDescent="0.3">
      <c r="B30" s="106"/>
      <c r="C30" s="107"/>
      <c r="D30" s="106" t="s">
        <v>199</v>
      </c>
      <c r="E30" s="108" t="s">
        <v>451</v>
      </c>
      <c r="F30" s="109">
        <v>10</v>
      </c>
      <c r="G30" s="110">
        <v>2500</v>
      </c>
      <c r="H30" s="111"/>
      <c r="I30" s="112">
        <f>+F30*G30</f>
        <v>25000</v>
      </c>
      <c r="K30" s="99"/>
      <c r="L30" s="99"/>
      <c r="M30" s="330"/>
      <c r="O30" s="109"/>
      <c r="P30" s="110"/>
      <c r="Q30" s="111"/>
      <c r="R30" s="112">
        <f t="shared" ref="R30:R33" si="11">+O30*P30</f>
        <v>0</v>
      </c>
      <c r="U30" s="112">
        <f t="shared" ref="U30:U33" si="12">+I30+R30</f>
        <v>25000</v>
      </c>
      <c r="V30" s="292"/>
      <c r="W30" s="297" t="str">
        <f t="shared" si="5"/>
        <v xml:space="preserve"> </v>
      </c>
    </row>
    <row r="31" spans="2:23" ht="13.8" hidden="1" outlineLevel="3" thickBot="1" x14ac:dyDescent="0.3">
      <c r="B31" s="113"/>
      <c r="C31" s="114"/>
      <c r="D31" s="113" t="s">
        <v>453</v>
      </c>
      <c r="E31" s="115" t="s">
        <v>451</v>
      </c>
      <c r="F31" s="116"/>
      <c r="G31" s="117"/>
      <c r="H31" s="117"/>
      <c r="I31" s="118">
        <f t="shared" ref="I31:I38" si="13">+F31*G31</f>
        <v>0</v>
      </c>
      <c r="K31" s="99"/>
      <c r="L31" s="99"/>
      <c r="M31" s="330"/>
      <c r="O31" s="116">
        <v>1</v>
      </c>
      <c r="P31" s="117">
        <v>40000</v>
      </c>
      <c r="Q31" s="117"/>
      <c r="R31" s="112">
        <f t="shared" si="11"/>
        <v>40000</v>
      </c>
      <c r="U31" s="112">
        <f t="shared" si="12"/>
        <v>40000</v>
      </c>
      <c r="V31" s="292"/>
      <c r="W31" s="297" t="str">
        <f t="shared" si="5"/>
        <v xml:space="preserve"> </v>
      </c>
    </row>
    <row r="32" spans="2:23" ht="13.8" hidden="1" outlineLevel="3" thickBot="1" x14ac:dyDescent="0.3">
      <c r="B32" s="113"/>
      <c r="C32" s="114"/>
      <c r="D32" s="113"/>
      <c r="E32" s="115"/>
      <c r="F32" s="116"/>
      <c r="G32" s="117"/>
      <c r="H32" s="117"/>
      <c r="I32" s="118">
        <f t="shared" si="13"/>
        <v>0</v>
      </c>
      <c r="K32" s="99"/>
      <c r="L32" s="99"/>
      <c r="M32" s="330"/>
      <c r="O32" s="116"/>
      <c r="P32" s="117"/>
      <c r="Q32" s="117"/>
      <c r="R32" s="112">
        <f t="shared" si="11"/>
        <v>0</v>
      </c>
      <c r="U32" s="112">
        <f t="shared" si="12"/>
        <v>0</v>
      </c>
      <c r="V32" s="292"/>
      <c r="W32" s="297" t="str">
        <f t="shared" si="5"/>
        <v xml:space="preserve"> </v>
      </c>
    </row>
    <row r="33" spans="2:23" ht="13.8" hidden="1" outlineLevel="3" thickBot="1" x14ac:dyDescent="0.3">
      <c r="B33" s="119"/>
      <c r="C33" s="120"/>
      <c r="D33" s="119"/>
      <c r="E33" s="121"/>
      <c r="F33" s="122"/>
      <c r="G33" s="123"/>
      <c r="H33" s="123"/>
      <c r="I33" s="124">
        <f t="shared" si="13"/>
        <v>0</v>
      </c>
      <c r="K33" s="99"/>
      <c r="L33" s="99"/>
      <c r="M33" s="330"/>
      <c r="O33" s="122"/>
      <c r="P33" s="123"/>
      <c r="Q33" s="123"/>
      <c r="R33" s="112">
        <f t="shared" si="11"/>
        <v>0</v>
      </c>
      <c r="U33" s="112">
        <f t="shared" si="12"/>
        <v>0</v>
      </c>
      <c r="V33" s="292"/>
      <c r="W33" s="297" t="str">
        <f t="shared" si="5"/>
        <v xml:space="preserve"> </v>
      </c>
    </row>
    <row r="34" spans="2:23" ht="13.8" hidden="1" outlineLevel="2" thickBot="1" x14ac:dyDescent="0.3">
      <c r="B34" s="101" t="s">
        <v>450</v>
      </c>
      <c r="C34" s="92" t="s">
        <v>206</v>
      </c>
      <c r="D34" s="101" t="s">
        <v>203</v>
      </c>
      <c r="E34" s="102"/>
      <c r="F34" s="103"/>
      <c r="G34" s="104"/>
      <c r="H34" s="104"/>
      <c r="I34" s="105">
        <f>SUM(I35:I38)</f>
        <v>10000</v>
      </c>
      <c r="K34" s="134">
        <v>0</v>
      </c>
      <c r="L34" s="134">
        <f>+I34-K34</f>
        <v>10000</v>
      </c>
      <c r="M34" s="329">
        <f t="shared" si="0"/>
        <v>1</v>
      </c>
      <c r="O34" s="103"/>
      <c r="P34" s="104"/>
      <c r="Q34" s="104"/>
      <c r="R34" s="138">
        <f>SUM(R35:R38)</f>
        <v>0</v>
      </c>
      <c r="U34" s="105">
        <f>+I34+R34</f>
        <v>10000</v>
      </c>
      <c r="V34" s="138">
        <f>+U34-K34</f>
        <v>10000</v>
      </c>
      <c r="W34" s="139">
        <f>+IF(ISERROR(V34/U34),"",V34/U34)</f>
        <v>1</v>
      </c>
    </row>
    <row r="35" spans="2:23" ht="13.8" hidden="1" outlineLevel="3" thickBot="1" x14ac:dyDescent="0.3">
      <c r="B35" s="106"/>
      <c r="C35" s="107"/>
      <c r="D35" s="106" t="s">
        <v>454</v>
      </c>
      <c r="E35" s="108" t="s">
        <v>451</v>
      </c>
      <c r="F35" s="109">
        <v>1</v>
      </c>
      <c r="G35" s="110">
        <v>10000</v>
      </c>
      <c r="H35" s="111"/>
      <c r="I35" s="112">
        <f t="shared" si="13"/>
        <v>10000</v>
      </c>
      <c r="K35" s="99"/>
      <c r="L35" s="99"/>
      <c r="M35" s="330"/>
      <c r="O35" s="109"/>
      <c r="P35" s="110"/>
      <c r="Q35" s="111"/>
      <c r="R35" s="112">
        <f t="shared" ref="R35:R38" si="14">+O35*P35</f>
        <v>0</v>
      </c>
      <c r="U35" s="112">
        <f t="shared" ref="U35:U38" si="15">+I35+R35</f>
        <v>10000</v>
      </c>
      <c r="V35" s="292"/>
      <c r="W35" s="297" t="str">
        <f t="shared" si="5"/>
        <v xml:space="preserve"> </v>
      </c>
    </row>
    <row r="36" spans="2:23" ht="13.8" hidden="1" outlineLevel="3" thickBot="1" x14ac:dyDescent="0.3">
      <c r="B36" s="113"/>
      <c r="C36" s="114"/>
      <c r="D36" s="113"/>
      <c r="E36" s="115"/>
      <c r="F36" s="116"/>
      <c r="G36" s="117"/>
      <c r="H36" s="117"/>
      <c r="I36" s="118">
        <f t="shared" si="13"/>
        <v>0</v>
      </c>
      <c r="K36" s="99"/>
      <c r="L36" s="99"/>
      <c r="M36" s="330"/>
      <c r="O36" s="116"/>
      <c r="P36" s="117"/>
      <c r="Q36" s="117"/>
      <c r="R36" s="112">
        <f t="shared" si="14"/>
        <v>0</v>
      </c>
      <c r="U36" s="112">
        <f t="shared" si="15"/>
        <v>0</v>
      </c>
      <c r="V36" s="292"/>
      <c r="W36" s="297" t="str">
        <f t="shared" si="5"/>
        <v xml:space="preserve"> </v>
      </c>
    </row>
    <row r="37" spans="2:23" ht="13.8" hidden="1" outlineLevel="3" thickBot="1" x14ac:dyDescent="0.3">
      <c r="B37" s="113"/>
      <c r="C37" s="114"/>
      <c r="D37" s="113"/>
      <c r="E37" s="115"/>
      <c r="F37" s="116"/>
      <c r="G37" s="117"/>
      <c r="H37" s="117"/>
      <c r="I37" s="118">
        <f t="shared" si="13"/>
        <v>0</v>
      </c>
      <c r="K37" s="99"/>
      <c r="L37" s="99"/>
      <c r="M37" s="330"/>
      <c r="O37" s="116"/>
      <c r="P37" s="117"/>
      <c r="Q37" s="117"/>
      <c r="R37" s="112">
        <f t="shared" si="14"/>
        <v>0</v>
      </c>
      <c r="U37" s="112">
        <f t="shared" si="15"/>
        <v>0</v>
      </c>
      <c r="V37" s="292"/>
      <c r="W37" s="297" t="str">
        <f t="shared" si="5"/>
        <v xml:space="preserve"> </v>
      </c>
    </row>
    <row r="38" spans="2:23" ht="13.8" hidden="1" outlineLevel="3" thickBot="1" x14ac:dyDescent="0.3">
      <c r="B38" s="119"/>
      <c r="C38" s="120"/>
      <c r="D38" s="119"/>
      <c r="E38" s="121"/>
      <c r="F38" s="122"/>
      <c r="G38" s="123"/>
      <c r="H38" s="123"/>
      <c r="I38" s="124">
        <f t="shared" si="13"/>
        <v>0</v>
      </c>
      <c r="K38" s="99"/>
      <c r="L38" s="99"/>
      <c r="M38" s="330"/>
      <c r="O38" s="122"/>
      <c r="P38" s="123"/>
      <c r="Q38" s="123"/>
      <c r="R38" s="112">
        <f t="shared" si="14"/>
        <v>0</v>
      </c>
      <c r="U38" s="112">
        <f t="shared" si="15"/>
        <v>0</v>
      </c>
      <c r="V38" s="292"/>
      <c r="W38" s="297" t="str">
        <f t="shared" si="5"/>
        <v xml:space="preserve"> </v>
      </c>
    </row>
    <row r="39" spans="2:23" ht="13.8" hidden="1" outlineLevel="2" thickBot="1" x14ac:dyDescent="0.3">
      <c r="B39" s="101" t="s">
        <v>450</v>
      </c>
      <c r="C39" s="92" t="s">
        <v>389</v>
      </c>
      <c r="D39" s="101" t="s">
        <v>207</v>
      </c>
      <c r="E39" s="102"/>
      <c r="F39" s="103"/>
      <c r="G39" s="104"/>
      <c r="H39" s="104"/>
      <c r="I39" s="105">
        <f>SUM(I40:I43)</f>
        <v>0</v>
      </c>
      <c r="K39" s="134"/>
      <c r="L39" s="134">
        <f>+I39-K39</f>
        <v>0</v>
      </c>
      <c r="M39" s="329" t="str">
        <f t="shared" si="0"/>
        <v xml:space="preserve"> </v>
      </c>
      <c r="O39" s="103"/>
      <c r="P39" s="104"/>
      <c r="Q39" s="104"/>
      <c r="R39" s="138">
        <f>SUM(R40:R43)</f>
        <v>0</v>
      </c>
      <c r="U39" s="105">
        <f>+I39+R39</f>
        <v>0</v>
      </c>
      <c r="V39" s="138">
        <f>+U39-K39</f>
        <v>0</v>
      </c>
      <c r="W39" s="139" t="str">
        <f>+IF(ISERROR(V39/U39),"",V39/U39)</f>
        <v/>
      </c>
    </row>
    <row r="40" spans="2:23" ht="13.8" hidden="1" outlineLevel="3" thickBot="1" x14ac:dyDescent="0.3">
      <c r="B40" s="106"/>
      <c r="C40" s="107"/>
      <c r="D40" s="106"/>
      <c r="E40" s="108"/>
      <c r="F40" s="109"/>
      <c r="G40" s="110"/>
      <c r="H40" s="111"/>
      <c r="I40" s="112"/>
      <c r="K40" s="99"/>
      <c r="L40" s="99"/>
      <c r="M40" s="330"/>
      <c r="O40" s="109"/>
      <c r="P40" s="110"/>
      <c r="Q40" s="111"/>
      <c r="R40" s="112">
        <f t="shared" ref="R40:R43" si="16">+O40*P40</f>
        <v>0</v>
      </c>
      <c r="U40" s="112"/>
      <c r="V40" s="138"/>
      <c r="W40" s="139" t="str">
        <f t="shared" si="5"/>
        <v xml:space="preserve"> </v>
      </c>
    </row>
    <row r="41" spans="2:23" ht="13.8" hidden="1" outlineLevel="3" thickBot="1" x14ac:dyDescent="0.3">
      <c r="B41" s="113"/>
      <c r="C41" s="114"/>
      <c r="D41" s="113"/>
      <c r="E41" s="115"/>
      <c r="F41" s="116"/>
      <c r="G41" s="117"/>
      <c r="H41" s="117"/>
      <c r="I41" s="118"/>
      <c r="K41" s="99"/>
      <c r="L41" s="99"/>
      <c r="M41" s="330"/>
      <c r="O41" s="116"/>
      <c r="P41" s="117"/>
      <c r="Q41" s="117"/>
      <c r="R41" s="112">
        <f t="shared" si="16"/>
        <v>0</v>
      </c>
      <c r="U41" s="118"/>
      <c r="V41" s="138"/>
      <c r="W41" s="139" t="str">
        <f t="shared" si="5"/>
        <v xml:space="preserve"> </v>
      </c>
    </row>
    <row r="42" spans="2:23" ht="13.8" hidden="1" outlineLevel="3" thickBot="1" x14ac:dyDescent="0.3">
      <c r="B42" s="113"/>
      <c r="C42" s="114"/>
      <c r="D42" s="113"/>
      <c r="E42" s="115"/>
      <c r="F42" s="116"/>
      <c r="G42" s="117"/>
      <c r="H42" s="117"/>
      <c r="I42" s="118"/>
      <c r="K42" s="99"/>
      <c r="L42" s="99"/>
      <c r="M42" s="330"/>
      <c r="O42" s="116"/>
      <c r="P42" s="117"/>
      <c r="Q42" s="117"/>
      <c r="R42" s="112">
        <f t="shared" si="16"/>
        <v>0</v>
      </c>
      <c r="U42" s="118"/>
      <c r="V42" s="138"/>
      <c r="W42" s="139" t="str">
        <f t="shared" si="5"/>
        <v xml:space="preserve"> </v>
      </c>
    </row>
    <row r="43" spans="2:23" ht="13.8" hidden="1" outlineLevel="3" thickBot="1" x14ac:dyDescent="0.3">
      <c r="B43" s="119"/>
      <c r="C43" s="120"/>
      <c r="D43" s="119"/>
      <c r="E43" s="121"/>
      <c r="F43" s="122"/>
      <c r="G43" s="123"/>
      <c r="H43" s="123"/>
      <c r="I43" s="124"/>
      <c r="K43" s="99"/>
      <c r="L43" s="99"/>
      <c r="M43" s="330"/>
      <c r="O43" s="122"/>
      <c r="P43" s="123"/>
      <c r="Q43" s="123"/>
      <c r="R43" s="112">
        <f t="shared" si="16"/>
        <v>0</v>
      </c>
      <c r="U43" s="124"/>
      <c r="V43" s="138"/>
      <c r="W43" s="139" t="str">
        <f t="shared" si="5"/>
        <v xml:space="preserve"> </v>
      </c>
    </row>
    <row r="44" spans="2:23" ht="14.4" outlineLevel="1" collapsed="1" thickBot="1" x14ac:dyDescent="0.3">
      <c r="B44" s="45" t="s">
        <v>390</v>
      </c>
      <c r="C44" s="45" t="s">
        <v>167</v>
      </c>
      <c r="D44" s="45" t="s">
        <v>168</v>
      </c>
      <c r="E44" s="94"/>
      <c r="F44" s="94"/>
      <c r="G44" s="94"/>
      <c r="H44" s="94"/>
      <c r="I44" s="100">
        <f>+I45+I50+I55+I60+I65+I70+I75</f>
        <v>103050</v>
      </c>
      <c r="K44" s="100">
        <f>+K45+K50+K55+K60+K65+K70+K75</f>
        <v>30000</v>
      </c>
      <c r="L44" s="100">
        <f t="shared" ref="L44" si="17">+I44-K44</f>
        <v>73050</v>
      </c>
      <c r="M44" s="328">
        <f t="shared" si="0"/>
        <v>0.70887918486171764</v>
      </c>
      <c r="O44" s="94"/>
      <c r="P44" s="94"/>
      <c r="Q44" s="94"/>
      <c r="R44" s="100">
        <f>+R45+R50+R55+R60+R65+R70+R75</f>
        <v>5000</v>
      </c>
      <c r="U44" s="100">
        <f>+U45+U50+U55+U60+U65+U70+U75</f>
        <v>108050</v>
      </c>
      <c r="V44" s="291">
        <f>SUM(V45:V75)</f>
        <v>78050</v>
      </c>
      <c r="W44" s="132">
        <f>+IF(ISERROR(V44/U44),"",V44/U44)</f>
        <v>0.72235076353540029</v>
      </c>
    </row>
    <row r="45" spans="2:23" ht="13.8" hidden="1" outlineLevel="2" thickBot="1" x14ac:dyDescent="0.3">
      <c r="B45" s="101" t="s">
        <v>450</v>
      </c>
      <c r="C45" s="92" t="s">
        <v>169</v>
      </c>
      <c r="D45" s="101" t="s">
        <v>170</v>
      </c>
      <c r="E45" s="102"/>
      <c r="F45" s="103"/>
      <c r="G45" s="104"/>
      <c r="H45" s="104"/>
      <c r="I45" s="105">
        <f>SUM(I46:I49)</f>
        <v>10800</v>
      </c>
      <c r="K45" s="134"/>
      <c r="L45" s="134">
        <f>+I45-K45</f>
        <v>10800</v>
      </c>
      <c r="M45" s="329">
        <f t="shared" si="0"/>
        <v>1</v>
      </c>
      <c r="O45" s="103"/>
      <c r="P45" s="104"/>
      <c r="Q45" s="104"/>
      <c r="R45" s="138">
        <f>SUM(R46:R49)</f>
        <v>0</v>
      </c>
      <c r="U45" s="105">
        <f>+I45+R45</f>
        <v>10800</v>
      </c>
      <c r="V45" s="138">
        <f>+U45-K45</f>
        <v>10800</v>
      </c>
      <c r="W45" s="139">
        <f>+IF(ISERROR(V45/U45),"",V45/U45)</f>
        <v>1</v>
      </c>
    </row>
    <row r="46" spans="2:23" ht="13.8" hidden="1" outlineLevel="3" thickBot="1" x14ac:dyDescent="0.3">
      <c r="B46" s="106"/>
      <c r="C46" s="107"/>
      <c r="D46" s="106" t="s">
        <v>171</v>
      </c>
      <c r="E46" s="108" t="s">
        <v>14</v>
      </c>
      <c r="F46" s="109">
        <v>24</v>
      </c>
      <c r="G46" s="110">
        <v>3000</v>
      </c>
      <c r="H46" s="111">
        <v>0.15</v>
      </c>
      <c r="I46" s="112">
        <f>+F46*G46*H46</f>
        <v>10800</v>
      </c>
      <c r="K46" s="99"/>
      <c r="L46" s="99"/>
      <c r="M46" s="330"/>
      <c r="O46" s="109"/>
      <c r="P46" s="110"/>
      <c r="Q46" s="111"/>
      <c r="R46" s="112">
        <f>+O46*P46*Q46</f>
        <v>0</v>
      </c>
      <c r="U46" s="112">
        <f t="shared" ref="U46:U49" si="18">+I46+R46</f>
        <v>10800</v>
      </c>
      <c r="V46" s="138"/>
      <c r="W46" s="139" t="str">
        <f t="shared" si="5"/>
        <v xml:space="preserve"> </v>
      </c>
    </row>
    <row r="47" spans="2:23" ht="13.8" hidden="1" outlineLevel="3" thickBot="1" x14ac:dyDescent="0.3">
      <c r="B47" s="113"/>
      <c r="C47" s="114"/>
      <c r="D47" s="113" t="s">
        <v>173</v>
      </c>
      <c r="E47" s="115" t="s">
        <v>14</v>
      </c>
      <c r="F47" s="116"/>
      <c r="G47" s="117"/>
      <c r="H47" s="117"/>
      <c r="I47" s="118">
        <f t="shared" ref="I47:I49" si="19">+F47*G47*H47</f>
        <v>0</v>
      </c>
      <c r="K47" s="99"/>
      <c r="L47" s="99"/>
      <c r="M47" s="330"/>
      <c r="O47" s="116"/>
      <c r="P47" s="117"/>
      <c r="Q47" s="117"/>
      <c r="R47" s="118">
        <f t="shared" ref="R47:R49" si="20">+O47*P47*Q47</f>
        <v>0</v>
      </c>
      <c r="U47" s="112">
        <f t="shared" si="18"/>
        <v>0</v>
      </c>
      <c r="V47" s="138"/>
      <c r="W47" s="139" t="str">
        <f t="shared" si="5"/>
        <v xml:space="preserve"> </v>
      </c>
    </row>
    <row r="48" spans="2:23" ht="13.8" hidden="1" outlineLevel="3" thickBot="1" x14ac:dyDescent="0.3">
      <c r="B48" s="113"/>
      <c r="C48" s="114"/>
      <c r="D48" s="113" t="s">
        <v>259</v>
      </c>
      <c r="E48" s="115"/>
      <c r="F48" s="116"/>
      <c r="G48" s="117"/>
      <c r="H48" s="117"/>
      <c r="I48" s="118">
        <f t="shared" si="19"/>
        <v>0</v>
      </c>
      <c r="K48" s="99"/>
      <c r="L48" s="99"/>
      <c r="M48" s="330"/>
      <c r="O48" s="116"/>
      <c r="P48" s="117"/>
      <c r="Q48" s="117"/>
      <c r="R48" s="118">
        <f t="shared" si="20"/>
        <v>0</v>
      </c>
      <c r="U48" s="112">
        <f t="shared" si="18"/>
        <v>0</v>
      </c>
      <c r="V48" s="138"/>
      <c r="W48" s="139" t="str">
        <f t="shared" si="5"/>
        <v xml:space="preserve"> </v>
      </c>
    </row>
    <row r="49" spans="2:23" ht="13.8" hidden="1" outlineLevel="3" thickBot="1" x14ac:dyDescent="0.3">
      <c r="B49" s="119"/>
      <c r="C49" s="120"/>
      <c r="D49" s="119"/>
      <c r="E49" s="121"/>
      <c r="F49" s="122"/>
      <c r="G49" s="123"/>
      <c r="H49" s="123"/>
      <c r="I49" s="124">
        <f t="shared" si="19"/>
        <v>0</v>
      </c>
      <c r="K49" s="99"/>
      <c r="L49" s="99"/>
      <c r="M49" s="330"/>
      <c r="O49" s="122"/>
      <c r="P49" s="123"/>
      <c r="Q49" s="123"/>
      <c r="R49" s="124">
        <f t="shared" si="20"/>
        <v>0</v>
      </c>
      <c r="U49" s="112">
        <f t="shared" si="18"/>
        <v>0</v>
      </c>
      <c r="V49" s="138"/>
      <c r="W49" s="139" t="str">
        <f t="shared" si="5"/>
        <v xml:space="preserve"> </v>
      </c>
    </row>
    <row r="50" spans="2:23" ht="13.8" hidden="1" outlineLevel="2" thickBot="1" x14ac:dyDescent="0.3">
      <c r="B50" s="101" t="s">
        <v>450</v>
      </c>
      <c r="C50" s="92" t="s">
        <v>177</v>
      </c>
      <c r="D50" s="101" t="s">
        <v>178</v>
      </c>
      <c r="E50" s="102"/>
      <c r="F50" s="103"/>
      <c r="G50" s="104"/>
      <c r="H50" s="104"/>
      <c r="I50" s="105">
        <f>SUM(I51:I54)</f>
        <v>26750</v>
      </c>
      <c r="K50" s="134">
        <v>30000</v>
      </c>
      <c r="L50" s="134">
        <f>+I50-K50</f>
        <v>-3250</v>
      </c>
      <c r="M50" s="329">
        <f t="shared" si="0"/>
        <v>-0.12149532710280374</v>
      </c>
      <c r="O50" s="103"/>
      <c r="P50" s="104"/>
      <c r="Q50" s="104"/>
      <c r="R50" s="138">
        <v>5000</v>
      </c>
      <c r="U50" s="105">
        <f>+I50+R50</f>
        <v>31750</v>
      </c>
      <c r="V50" s="138">
        <f>+U50-K50</f>
        <v>1750</v>
      </c>
      <c r="W50" s="139">
        <f>+IF(ISERROR(V50/U50),"",V50/U50)</f>
        <v>5.5118110236220472E-2</v>
      </c>
    </row>
    <row r="51" spans="2:23" ht="13.8" hidden="1" outlineLevel="3" thickBot="1" x14ac:dyDescent="0.3">
      <c r="B51" s="106"/>
      <c r="C51" s="107"/>
      <c r="D51" s="106" t="s">
        <v>179</v>
      </c>
      <c r="E51" s="108" t="s">
        <v>17</v>
      </c>
      <c r="F51" s="109">
        <v>5</v>
      </c>
      <c r="G51" s="110">
        <v>35</v>
      </c>
      <c r="H51" s="125">
        <f>5*2</f>
        <v>10</v>
      </c>
      <c r="I51" s="112">
        <f>+F51*G51*H51</f>
        <v>1750</v>
      </c>
      <c r="K51" s="99"/>
      <c r="L51" s="99"/>
      <c r="M51" s="330"/>
      <c r="O51" s="109"/>
      <c r="P51" s="110"/>
      <c r="Q51" s="125"/>
      <c r="R51" s="112">
        <f>+O51*P51*Q51</f>
        <v>0</v>
      </c>
      <c r="U51" s="112">
        <f t="shared" ref="U51:U79" si="21">+I51+R51</f>
        <v>1750</v>
      </c>
      <c r="V51" s="138"/>
      <c r="W51" s="139" t="str">
        <f t="shared" si="5"/>
        <v xml:space="preserve"> </v>
      </c>
    </row>
    <row r="52" spans="2:23" ht="13.8" hidden="1" outlineLevel="3" thickBot="1" x14ac:dyDescent="0.3">
      <c r="B52" s="113"/>
      <c r="C52" s="114"/>
      <c r="D52" s="113" t="s">
        <v>181</v>
      </c>
      <c r="E52" s="115" t="s">
        <v>451</v>
      </c>
      <c r="F52" s="116"/>
      <c r="G52" s="117"/>
      <c r="H52" s="116"/>
      <c r="I52" s="118">
        <f t="shared" ref="I52:I54" si="22">+F52*G52*H52</f>
        <v>0</v>
      </c>
      <c r="K52" s="99"/>
      <c r="L52" s="99"/>
      <c r="M52" s="330"/>
      <c r="O52" s="116"/>
      <c r="P52" s="117"/>
      <c r="Q52" s="116"/>
      <c r="R52" s="118">
        <f t="shared" ref="R52:R54" si="23">+O52*P52*Q52</f>
        <v>0</v>
      </c>
      <c r="U52" s="112">
        <f t="shared" si="21"/>
        <v>0</v>
      </c>
      <c r="V52" s="138"/>
      <c r="W52" s="139" t="str">
        <f t="shared" si="5"/>
        <v xml:space="preserve"> </v>
      </c>
    </row>
    <row r="53" spans="2:23" ht="13.8" hidden="1" outlineLevel="3" thickBot="1" x14ac:dyDescent="0.3">
      <c r="B53" s="113"/>
      <c r="C53" s="114"/>
      <c r="D53" s="113" t="s">
        <v>183</v>
      </c>
      <c r="E53" s="115" t="s">
        <v>451</v>
      </c>
      <c r="F53" s="116">
        <v>5</v>
      </c>
      <c r="G53" s="117">
        <v>100</v>
      </c>
      <c r="H53" s="116">
        <f>5*2</f>
        <v>10</v>
      </c>
      <c r="I53" s="118">
        <f t="shared" si="22"/>
        <v>5000</v>
      </c>
      <c r="K53" s="99"/>
      <c r="L53" s="99"/>
      <c r="M53" s="330"/>
      <c r="O53" s="116"/>
      <c r="P53" s="117"/>
      <c r="Q53" s="116"/>
      <c r="R53" s="118">
        <f t="shared" si="23"/>
        <v>0</v>
      </c>
      <c r="U53" s="112">
        <f t="shared" si="21"/>
        <v>5000</v>
      </c>
      <c r="V53" s="138"/>
      <c r="W53" s="139" t="str">
        <f t="shared" si="5"/>
        <v xml:space="preserve"> </v>
      </c>
    </row>
    <row r="54" spans="2:23" ht="13.8" hidden="1" outlineLevel="3" thickBot="1" x14ac:dyDescent="0.3">
      <c r="B54" s="119"/>
      <c r="C54" s="120"/>
      <c r="D54" s="119" t="s">
        <v>185</v>
      </c>
      <c r="E54" s="121" t="s">
        <v>451</v>
      </c>
      <c r="F54" s="122">
        <v>2</v>
      </c>
      <c r="G54" s="123">
        <v>1000</v>
      </c>
      <c r="H54" s="122">
        <f>5*2</f>
        <v>10</v>
      </c>
      <c r="I54" s="124">
        <f t="shared" si="22"/>
        <v>20000</v>
      </c>
      <c r="K54" s="99"/>
      <c r="L54" s="99"/>
      <c r="M54" s="330"/>
      <c r="O54" s="122"/>
      <c r="P54" s="123"/>
      <c r="Q54" s="122"/>
      <c r="R54" s="124">
        <f t="shared" si="23"/>
        <v>0</v>
      </c>
      <c r="U54" s="112">
        <f t="shared" si="21"/>
        <v>20000</v>
      </c>
      <c r="V54" s="138"/>
      <c r="W54" s="139" t="str">
        <f t="shared" si="5"/>
        <v xml:space="preserve"> </v>
      </c>
    </row>
    <row r="55" spans="2:23" hidden="1" outlineLevel="2" x14ac:dyDescent="0.25">
      <c r="B55" s="101" t="s">
        <v>450</v>
      </c>
      <c r="C55" s="92" t="s">
        <v>186</v>
      </c>
      <c r="D55" s="101" t="s">
        <v>187</v>
      </c>
      <c r="E55" s="102"/>
      <c r="F55" s="103"/>
      <c r="G55" s="104"/>
      <c r="H55" s="104"/>
      <c r="I55" s="105">
        <f>SUM(I56:I59)</f>
        <v>20000</v>
      </c>
      <c r="K55" s="134"/>
      <c r="L55" s="134">
        <f>+I55-K55</f>
        <v>20000</v>
      </c>
      <c r="M55" s="329">
        <f t="shared" si="0"/>
        <v>1</v>
      </c>
      <c r="O55" s="103"/>
      <c r="P55" s="104"/>
      <c r="Q55" s="104"/>
      <c r="R55" s="138">
        <f>SUM(R56:R59)</f>
        <v>0</v>
      </c>
      <c r="U55" s="105">
        <f>+I55+R55</f>
        <v>20000</v>
      </c>
      <c r="V55" s="138">
        <f>+U55-K55</f>
        <v>20000</v>
      </c>
      <c r="W55" s="139">
        <f>+IF(ISERROR(V55/U55),"",V55/U55)</f>
        <v>1</v>
      </c>
    </row>
    <row r="56" spans="2:23" ht="13.8" hidden="1" outlineLevel="3" thickBot="1" x14ac:dyDescent="0.3">
      <c r="B56" s="106"/>
      <c r="C56" s="107"/>
      <c r="D56" s="106" t="s">
        <v>188</v>
      </c>
      <c r="E56" s="108" t="s">
        <v>9</v>
      </c>
      <c r="F56" s="109">
        <v>20</v>
      </c>
      <c r="G56" s="110">
        <v>1000</v>
      </c>
      <c r="H56" s="111">
        <v>1</v>
      </c>
      <c r="I56" s="112">
        <f t="shared" ref="I56:I59" si="24">+F56*G56*H56</f>
        <v>20000</v>
      </c>
      <c r="K56" s="99"/>
      <c r="L56" s="99"/>
      <c r="M56" s="330"/>
      <c r="O56" s="109"/>
      <c r="P56" s="110"/>
      <c r="Q56" s="111"/>
      <c r="R56" s="112">
        <f t="shared" ref="R56:R59" si="25">+O56*P56*Q56</f>
        <v>0</v>
      </c>
      <c r="U56" s="112">
        <f t="shared" si="21"/>
        <v>20000</v>
      </c>
      <c r="V56" s="138"/>
      <c r="W56" s="139" t="str">
        <f t="shared" si="5"/>
        <v xml:space="preserve"> </v>
      </c>
    </row>
    <row r="57" spans="2:23" ht="13.8" hidden="1" outlineLevel="3" thickBot="1" x14ac:dyDescent="0.3">
      <c r="B57" s="113"/>
      <c r="C57" s="114"/>
      <c r="D57" s="113"/>
      <c r="E57" s="115"/>
      <c r="F57" s="116"/>
      <c r="G57" s="117"/>
      <c r="H57" s="117"/>
      <c r="I57" s="118">
        <f t="shared" si="24"/>
        <v>0</v>
      </c>
      <c r="K57" s="99"/>
      <c r="L57" s="99"/>
      <c r="M57" s="330"/>
      <c r="O57" s="116"/>
      <c r="P57" s="117"/>
      <c r="Q57" s="117"/>
      <c r="R57" s="118">
        <f t="shared" si="25"/>
        <v>0</v>
      </c>
      <c r="U57" s="112">
        <f t="shared" si="21"/>
        <v>0</v>
      </c>
      <c r="V57" s="138"/>
      <c r="W57" s="139" t="str">
        <f t="shared" si="5"/>
        <v xml:space="preserve"> </v>
      </c>
    </row>
    <row r="58" spans="2:23" ht="13.8" hidden="1" outlineLevel="3" thickBot="1" x14ac:dyDescent="0.3">
      <c r="B58" s="113"/>
      <c r="C58" s="114"/>
      <c r="D58" s="113"/>
      <c r="E58" s="115"/>
      <c r="F58" s="116"/>
      <c r="G58" s="117"/>
      <c r="H58" s="117"/>
      <c r="I58" s="118">
        <f t="shared" si="24"/>
        <v>0</v>
      </c>
      <c r="K58" s="99"/>
      <c r="L58" s="99"/>
      <c r="M58" s="330"/>
      <c r="O58" s="116"/>
      <c r="P58" s="117"/>
      <c r="Q58" s="117"/>
      <c r="R58" s="118">
        <f t="shared" si="25"/>
        <v>0</v>
      </c>
      <c r="U58" s="112">
        <f t="shared" si="21"/>
        <v>0</v>
      </c>
      <c r="V58" s="138"/>
      <c r="W58" s="139" t="str">
        <f t="shared" si="5"/>
        <v xml:space="preserve"> </v>
      </c>
    </row>
    <row r="59" spans="2:23" ht="13.8" hidden="1" outlineLevel="3" thickBot="1" x14ac:dyDescent="0.3">
      <c r="B59" s="119"/>
      <c r="C59" s="120"/>
      <c r="D59" s="119"/>
      <c r="E59" s="121"/>
      <c r="F59" s="122"/>
      <c r="G59" s="123"/>
      <c r="H59" s="123"/>
      <c r="I59" s="124">
        <f t="shared" si="24"/>
        <v>0</v>
      </c>
      <c r="K59" s="99"/>
      <c r="L59" s="99"/>
      <c r="M59" s="330"/>
      <c r="O59" s="122"/>
      <c r="P59" s="123"/>
      <c r="Q59" s="123"/>
      <c r="R59" s="124">
        <f t="shared" si="25"/>
        <v>0</v>
      </c>
      <c r="U59" s="112">
        <f t="shared" si="21"/>
        <v>0</v>
      </c>
      <c r="V59" s="138"/>
      <c r="W59" s="139" t="str">
        <f t="shared" si="5"/>
        <v xml:space="preserve"> </v>
      </c>
    </row>
    <row r="60" spans="2:23" ht="13.8" hidden="1" outlineLevel="2" thickBot="1" x14ac:dyDescent="0.3">
      <c r="B60" s="101" t="s">
        <v>450</v>
      </c>
      <c r="C60" s="92" t="s">
        <v>192</v>
      </c>
      <c r="D60" s="101" t="s">
        <v>193</v>
      </c>
      <c r="E60" s="102"/>
      <c r="F60" s="103"/>
      <c r="G60" s="104"/>
      <c r="H60" s="104"/>
      <c r="I60" s="105">
        <f>SUM(I61:I64)</f>
        <v>10500</v>
      </c>
      <c r="K60" s="134"/>
      <c r="L60" s="134">
        <f>+I60-K60</f>
        <v>10500</v>
      </c>
      <c r="M60" s="329">
        <f t="shared" si="0"/>
        <v>1</v>
      </c>
      <c r="O60" s="103"/>
      <c r="P60" s="104"/>
      <c r="Q60" s="104"/>
      <c r="R60" s="138">
        <f>SUM(R61:R64)</f>
        <v>0</v>
      </c>
      <c r="U60" s="105">
        <f>+I60+R60</f>
        <v>10500</v>
      </c>
      <c r="V60" s="138">
        <f>+U60-K60</f>
        <v>10500</v>
      </c>
      <c r="W60" s="139">
        <f>+IF(ISERROR(V60/U60),"",V60/U60)</f>
        <v>1</v>
      </c>
    </row>
    <row r="61" spans="2:23" ht="13.8" hidden="1" outlineLevel="3" thickBot="1" x14ac:dyDescent="0.3">
      <c r="B61" s="106"/>
      <c r="C61" s="107"/>
      <c r="D61" s="106" t="s">
        <v>194</v>
      </c>
      <c r="E61" s="108" t="s">
        <v>17</v>
      </c>
      <c r="F61" s="109">
        <v>5</v>
      </c>
      <c r="G61" s="110">
        <v>30</v>
      </c>
      <c r="H61" s="125">
        <v>50</v>
      </c>
      <c r="I61" s="112">
        <f t="shared" ref="I61:I64" si="26">+F61*G61*H61</f>
        <v>7500</v>
      </c>
      <c r="K61" s="99"/>
      <c r="L61" s="99"/>
      <c r="M61" s="330"/>
      <c r="O61" s="109"/>
      <c r="P61" s="110"/>
      <c r="Q61" s="125"/>
      <c r="R61" s="112">
        <f t="shared" ref="R61:R64" si="27">+O61*P61*Q61</f>
        <v>0</v>
      </c>
      <c r="U61" s="112">
        <f t="shared" si="21"/>
        <v>7500</v>
      </c>
      <c r="V61" s="138"/>
      <c r="W61" s="139" t="str">
        <f t="shared" si="5"/>
        <v xml:space="preserve"> </v>
      </c>
    </row>
    <row r="62" spans="2:23" ht="13.8" hidden="1" outlineLevel="3" thickBot="1" x14ac:dyDescent="0.3">
      <c r="B62" s="113"/>
      <c r="C62" s="114"/>
      <c r="D62" s="113" t="s">
        <v>452</v>
      </c>
      <c r="E62" s="115" t="s">
        <v>17</v>
      </c>
      <c r="F62" s="116">
        <v>3</v>
      </c>
      <c r="G62" s="117">
        <v>250</v>
      </c>
      <c r="H62" s="116">
        <v>4</v>
      </c>
      <c r="I62" s="118">
        <f t="shared" si="26"/>
        <v>3000</v>
      </c>
      <c r="K62" s="99"/>
      <c r="L62" s="99"/>
      <c r="M62" s="330"/>
      <c r="O62" s="116"/>
      <c r="P62" s="117"/>
      <c r="Q62" s="116"/>
      <c r="R62" s="118">
        <f t="shared" si="27"/>
        <v>0</v>
      </c>
      <c r="U62" s="112">
        <f t="shared" si="21"/>
        <v>3000</v>
      </c>
      <c r="V62" s="138"/>
      <c r="W62" s="139" t="str">
        <f t="shared" si="5"/>
        <v xml:space="preserve"> </v>
      </c>
    </row>
    <row r="63" spans="2:23" ht="13.8" hidden="1" outlineLevel="3" thickBot="1" x14ac:dyDescent="0.3">
      <c r="B63" s="113"/>
      <c r="C63" s="114"/>
      <c r="D63" s="113"/>
      <c r="E63" s="115"/>
      <c r="F63" s="116"/>
      <c r="G63" s="117"/>
      <c r="H63" s="117"/>
      <c r="I63" s="118">
        <f t="shared" si="26"/>
        <v>0</v>
      </c>
      <c r="K63" s="99"/>
      <c r="L63" s="99"/>
      <c r="M63" s="330"/>
      <c r="O63" s="116"/>
      <c r="P63" s="117"/>
      <c r="Q63" s="117"/>
      <c r="R63" s="118">
        <f t="shared" si="27"/>
        <v>0</v>
      </c>
      <c r="U63" s="112">
        <f t="shared" si="21"/>
        <v>0</v>
      </c>
      <c r="V63" s="138"/>
      <c r="W63" s="139" t="str">
        <f t="shared" si="5"/>
        <v xml:space="preserve"> </v>
      </c>
    </row>
    <row r="64" spans="2:23" ht="13.8" hidden="1" outlineLevel="3" thickBot="1" x14ac:dyDescent="0.3">
      <c r="B64" s="119"/>
      <c r="C64" s="120"/>
      <c r="D64" s="119"/>
      <c r="E64" s="121"/>
      <c r="F64" s="122"/>
      <c r="G64" s="123"/>
      <c r="H64" s="123"/>
      <c r="I64" s="124">
        <f t="shared" si="26"/>
        <v>0</v>
      </c>
      <c r="K64" s="99"/>
      <c r="L64" s="99"/>
      <c r="M64" s="330"/>
      <c r="O64" s="122"/>
      <c r="P64" s="123"/>
      <c r="Q64" s="123"/>
      <c r="R64" s="124">
        <f t="shared" si="27"/>
        <v>0</v>
      </c>
      <c r="U64" s="112">
        <f t="shared" si="21"/>
        <v>0</v>
      </c>
      <c r="V64" s="138"/>
      <c r="W64" s="139" t="str">
        <f t="shared" si="5"/>
        <v xml:space="preserve"> </v>
      </c>
    </row>
    <row r="65" spans="2:23" ht="13.8" hidden="1" outlineLevel="2" thickBot="1" x14ac:dyDescent="0.3">
      <c r="B65" s="101" t="s">
        <v>450</v>
      </c>
      <c r="C65" s="92" t="s">
        <v>202</v>
      </c>
      <c r="D65" s="101" t="s">
        <v>198</v>
      </c>
      <c r="E65" s="102"/>
      <c r="F65" s="103"/>
      <c r="G65" s="104"/>
      <c r="H65" s="104"/>
      <c r="I65" s="105">
        <f>SUM(I66:I69)</f>
        <v>25000</v>
      </c>
      <c r="K65" s="134"/>
      <c r="L65" s="134">
        <f>+I65-K65</f>
        <v>25000</v>
      </c>
      <c r="M65" s="329">
        <f t="shared" si="0"/>
        <v>1</v>
      </c>
      <c r="O65" s="103"/>
      <c r="P65" s="104"/>
      <c r="Q65" s="104"/>
      <c r="R65" s="138">
        <f>SUM(R66:R69)</f>
        <v>0</v>
      </c>
      <c r="U65" s="105">
        <f>+I65+R65</f>
        <v>25000</v>
      </c>
      <c r="V65" s="138">
        <f>+U65-K65</f>
        <v>25000</v>
      </c>
      <c r="W65" s="139">
        <f>+IF(ISERROR(V65/U65),"",V65/U65)</f>
        <v>1</v>
      </c>
    </row>
    <row r="66" spans="2:23" ht="27" hidden="1" outlineLevel="3" thickBot="1" x14ac:dyDescent="0.3">
      <c r="B66" s="106"/>
      <c r="C66" s="107"/>
      <c r="D66" s="106" t="s">
        <v>199</v>
      </c>
      <c r="E66" s="108" t="s">
        <v>451</v>
      </c>
      <c r="F66" s="109">
        <v>10</v>
      </c>
      <c r="G66" s="110">
        <v>2500</v>
      </c>
      <c r="H66" s="111"/>
      <c r="I66" s="112">
        <f>+F66*G66</f>
        <v>25000</v>
      </c>
      <c r="K66" s="99"/>
      <c r="L66" s="99"/>
      <c r="M66" s="330"/>
      <c r="O66" s="109"/>
      <c r="P66" s="110"/>
      <c r="Q66" s="111"/>
      <c r="R66" s="112">
        <f>+O66*P66</f>
        <v>0</v>
      </c>
      <c r="U66" s="112">
        <f t="shared" si="21"/>
        <v>25000</v>
      </c>
      <c r="V66" s="138"/>
      <c r="W66" s="139" t="str">
        <f t="shared" si="5"/>
        <v xml:space="preserve"> </v>
      </c>
    </row>
    <row r="67" spans="2:23" ht="13.8" hidden="1" outlineLevel="3" thickBot="1" x14ac:dyDescent="0.3">
      <c r="B67" s="113"/>
      <c r="C67" s="114"/>
      <c r="D67" s="113"/>
      <c r="E67" s="115"/>
      <c r="F67" s="116"/>
      <c r="G67" s="117"/>
      <c r="H67" s="117"/>
      <c r="I67" s="118">
        <f t="shared" ref="I67:I69" si="28">+F67*G67</f>
        <v>0</v>
      </c>
      <c r="K67" s="99"/>
      <c r="L67" s="99"/>
      <c r="M67" s="330"/>
      <c r="O67" s="116"/>
      <c r="P67" s="117"/>
      <c r="Q67" s="117"/>
      <c r="R67" s="118">
        <f t="shared" ref="R67:R69" si="29">+O67*P67</f>
        <v>0</v>
      </c>
      <c r="U67" s="112">
        <f t="shared" si="21"/>
        <v>0</v>
      </c>
      <c r="V67" s="138"/>
      <c r="W67" s="139" t="str">
        <f t="shared" si="5"/>
        <v xml:space="preserve"> </v>
      </c>
    </row>
    <row r="68" spans="2:23" ht="13.8" hidden="1" outlineLevel="3" thickBot="1" x14ac:dyDescent="0.3">
      <c r="B68" s="113"/>
      <c r="C68" s="114"/>
      <c r="D68" s="113"/>
      <c r="E68" s="115"/>
      <c r="F68" s="116"/>
      <c r="G68" s="117"/>
      <c r="H68" s="117"/>
      <c r="I68" s="118">
        <f t="shared" si="28"/>
        <v>0</v>
      </c>
      <c r="K68" s="99"/>
      <c r="L68" s="99"/>
      <c r="M68" s="330"/>
      <c r="O68" s="116"/>
      <c r="P68" s="117"/>
      <c r="Q68" s="117"/>
      <c r="R68" s="118">
        <f t="shared" si="29"/>
        <v>0</v>
      </c>
      <c r="U68" s="112">
        <f t="shared" si="21"/>
        <v>0</v>
      </c>
      <c r="V68" s="138"/>
      <c r="W68" s="139" t="str">
        <f t="shared" si="5"/>
        <v xml:space="preserve"> </v>
      </c>
    </row>
    <row r="69" spans="2:23" ht="13.8" hidden="1" outlineLevel="3" thickBot="1" x14ac:dyDescent="0.3">
      <c r="B69" s="119"/>
      <c r="C69" s="120"/>
      <c r="D69" s="119"/>
      <c r="E69" s="121"/>
      <c r="F69" s="122"/>
      <c r="G69" s="123"/>
      <c r="H69" s="123"/>
      <c r="I69" s="124">
        <f t="shared" si="28"/>
        <v>0</v>
      </c>
      <c r="K69" s="99"/>
      <c r="L69" s="99"/>
      <c r="M69" s="330"/>
      <c r="O69" s="122"/>
      <c r="P69" s="123"/>
      <c r="Q69" s="123"/>
      <c r="R69" s="124">
        <f t="shared" si="29"/>
        <v>0</v>
      </c>
      <c r="U69" s="112">
        <f t="shared" si="21"/>
        <v>0</v>
      </c>
      <c r="V69" s="138"/>
      <c r="W69" s="139" t="str">
        <f t="shared" si="5"/>
        <v xml:space="preserve"> </v>
      </c>
    </row>
    <row r="70" spans="2:23" ht="13.8" hidden="1" outlineLevel="2" thickBot="1" x14ac:dyDescent="0.3">
      <c r="B70" s="101" t="s">
        <v>450</v>
      </c>
      <c r="C70" s="92" t="s">
        <v>206</v>
      </c>
      <c r="D70" s="101" t="s">
        <v>203</v>
      </c>
      <c r="E70" s="102"/>
      <c r="F70" s="103"/>
      <c r="G70" s="104"/>
      <c r="H70" s="104"/>
      <c r="I70" s="105">
        <f>SUM(I71:I74)</f>
        <v>10000</v>
      </c>
      <c r="K70" s="134"/>
      <c r="L70" s="134">
        <f>+I70-K70</f>
        <v>10000</v>
      </c>
      <c r="M70" s="329">
        <f t="shared" ref="M70:M80" si="30">IF(ISERROR(+L70/I70)," ",(+L70/I70))</f>
        <v>1</v>
      </c>
      <c r="O70" s="103"/>
      <c r="P70" s="104"/>
      <c r="Q70" s="104"/>
      <c r="R70" s="138">
        <f>SUM(R71:R74)</f>
        <v>0</v>
      </c>
      <c r="U70" s="105">
        <f>+I70+R70</f>
        <v>10000</v>
      </c>
      <c r="V70" s="138">
        <f>+U70-K70</f>
        <v>10000</v>
      </c>
      <c r="W70" s="139">
        <f>+IF(ISERROR(V70/U70),"",V70/U70)</f>
        <v>1</v>
      </c>
    </row>
    <row r="71" spans="2:23" ht="13.8" hidden="1" outlineLevel="3" thickBot="1" x14ac:dyDescent="0.3">
      <c r="B71" s="106"/>
      <c r="C71" s="107"/>
      <c r="D71" s="106" t="s">
        <v>454</v>
      </c>
      <c r="E71" s="108" t="s">
        <v>451</v>
      </c>
      <c r="F71" s="109">
        <v>1</v>
      </c>
      <c r="G71" s="110">
        <v>10000</v>
      </c>
      <c r="H71" s="111"/>
      <c r="I71" s="112">
        <f t="shared" ref="I71:I74" si="31">+F71*G71</f>
        <v>10000</v>
      </c>
      <c r="K71" s="99"/>
      <c r="L71" s="99"/>
      <c r="M71" s="330"/>
      <c r="O71" s="109"/>
      <c r="P71" s="110"/>
      <c r="Q71" s="111"/>
      <c r="R71" s="112">
        <f t="shared" ref="R71:R74" si="32">+O71*P71</f>
        <v>0</v>
      </c>
      <c r="U71" s="112">
        <f t="shared" si="21"/>
        <v>10000</v>
      </c>
      <c r="V71" s="138"/>
      <c r="W71" s="139" t="str">
        <f t="shared" si="5"/>
        <v xml:space="preserve"> </v>
      </c>
    </row>
    <row r="72" spans="2:23" ht="13.8" hidden="1" outlineLevel="3" thickBot="1" x14ac:dyDescent="0.3">
      <c r="B72" s="113"/>
      <c r="C72" s="114"/>
      <c r="D72" s="113"/>
      <c r="E72" s="115"/>
      <c r="F72" s="116"/>
      <c r="G72" s="117"/>
      <c r="H72" s="117"/>
      <c r="I72" s="118">
        <f t="shared" si="31"/>
        <v>0</v>
      </c>
      <c r="K72" s="99"/>
      <c r="L72" s="99"/>
      <c r="M72" s="330"/>
      <c r="O72" s="116"/>
      <c r="P72" s="117"/>
      <c r="Q72" s="117"/>
      <c r="R72" s="118">
        <f t="shared" si="32"/>
        <v>0</v>
      </c>
      <c r="U72" s="112">
        <f t="shared" si="21"/>
        <v>0</v>
      </c>
      <c r="V72" s="138"/>
      <c r="W72" s="139" t="str">
        <f t="shared" si="5"/>
        <v xml:space="preserve"> </v>
      </c>
    </row>
    <row r="73" spans="2:23" ht="13.8" hidden="1" outlineLevel="3" thickBot="1" x14ac:dyDescent="0.3">
      <c r="B73" s="113"/>
      <c r="C73" s="114"/>
      <c r="D73" s="113"/>
      <c r="E73" s="115"/>
      <c r="F73" s="116"/>
      <c r="G73" s="117"/>
      <c r="H73" s="117"/>
      <c r="I73" s="118">
        <f t="shared" si="31"/>
        <v>0</v>
      </c>
      <c r="K73" s="99"/>
      <c r="L73" s="99"/>
      <c r="M73" s="330"/>
      <c r="O73" s="116"/>
      <c r="P73" s="117"/>
      <c r="Q73" s="117"/>
      <c r="R73" s="118">
        <f t="shared" si="32"/>
        <v>0</v>
      </c>
      <c r="U73" s="112">
        <f t="shared" si="21"/>
        <v>0</v>
      </c>
      <c r="V73" s="138"/>
      <c r="W73" s="139" t="str">
        <f t="shared" si="5"/>
        <v xml:space="preserve"> </v>
      </c>
    </row>
    <row r="74" spans="2:23" ht="13.8" hidden="1" outlineLevel="3" thickBot="1" x14ac:dyDescent="0.3">
      <c r="B74" s="119"/>
      <c r="C74" s="120"/>
      <c r="D74" s="119"/>
      <c r="E74" s="121"/>
      <c r="F74" s="122"/>
      <c r="G74" s="123"/>
      <c r="H74" s="123"/>
      <c r="I74" s="124">
        <f t="shared" si="31"/>
        <v>0</v>
      </c>
      <c r="K74" s="99"/>
      <c r="L74" s="99"/>
      <c r="M74" s="330"/>
      <c r="O74" s="122"/>
      <c r="P74" s="123"/>
      <c r="Q74" s="123"/>
      <c r="R74" s="124">
        <f t="shared" si="32"/>
        <v>0</v>
      </c>
      <c r="U74" s="112">
        <f t="shared" si="21"/>
        <v>0</v>
      </c>
      <c r="V74" s="138"/>
      <c r="W74" s="139" t="str">
        <f t="shared" ref="W74:W79" si="33">IF(ISERROR(+V74/Q74)," ",(+V74/Q74))</f>
        <v xml:space="preserve"> </v>
      </c>
    </row>
    <row r="75" spans="2:23" ht="13.8" hidden="1" outlineLevel="2" thickBot="1" x14ac:dyDescent="0.3">
      <c r="B75" s="101" t="s">
        <v>450</v>
      </c>
      <c r="C75" s="92" t="s">
        <v>389</v>
      </c>
      <c r="D75" s="101" t="s">
        <v>207</v>
      </c>
      <c r="E75" s="102"/>
      <c r="F75" s="103"/>
      <c r="G75" s="104"/>
      <c r="H75" s="104"/>
      <c r="I75" s="105">
        <f>SUM(I76:I79)</f>
        <v>0</v>
      </c>
      <c r="K75" s="134"/>
      <c r="L75" s="134">
        <f>+I75-K75</f>
        <v>0</v>
      </c>
      <c r="M75" s="329" t="str">
        <f t="shared" si="30"/>
        <v xml:space="preserve"> </v>
      </c>
      <c r="O75" s="103"/>
      <c r="P75" s="104"/>
      <c r="Q75" s="104"/>
      <c r="R75" s="138">
        <f>SUM(R76:R79)</f>
        <v>0</v>
      </c>
      <c r="U75" s="105">
        <f>+I75+R75</f>
        <v>0</v>
      </c>
      <c r="V75" s="138">
        <f>+U75-K75</f>
        <v>0</v>
      </c>
      <c r="W75" s="139" t="str">
        <f>+IF(ISERROR(V75/U75),"",V75/U75)</f>
        <v/>
      </c>
    </row>
    <row r="76" spans="2:23" ht="13.8" hidden="1" outlineLevel="3" thickBot="1" x14ac:dyDescent="0.3">
      <c r="B76" s="106"/>
      <c r="C76" s="107"/>
      <c r="D76" s="106"/>
      <c r="E76" s="108"/>
      <c r="F76" s="109"/>
      <c r="G76" s="110"/>
      <c r="H76" s="111"/>
      <c r="I76" s="112"/>
      <c r="K76" s="99"/>
      <c r="L76" s="99"/>
      <c r="M76" s="330"/>
      <c r="O76" s="109"/>
      <c r="P76" s="110"/>
      <c r="Q76" s="111"/>
      <c r="R76" s="112"/>
      <c r="U76" s="112">
        <f t="shared" si="21"/>
        <v>0</v>
      </c>
      <c r="V76" s="138"/>
      <c r="W76" s="139" t="str">
        <f t="shared" si="33"/>
        <v xml:space="preserve"> </v>
      </c>
    </row>
    <row r="77" spans="2:23" ht="13.8" hidden="1" outlineLevel="3" thickBot="1" x14ac:dyDescent="0.3">
      <c r="B77" s="113"/>
      <c r="C77" s="114"/>
      <c r="D77" s="113"/>
      <c r="E77" s="115"/>
      <c r="F77" s="116"/>
      <c r="G77" s="117"/>
      <c r="H77" s="117"/>
      <c r="I77" s="118"/>
      <c r="K77" s="99"/>
      <c r="L77" s="99"/>
      <c r="M77" s="330"/>
      <c r="O77" s="116"/>
      <c r="P77" s="117"/>
      <c r="Q77" s="117"/>
      <c r="R77" s="118"/>
      <c r="U77" s="112">
        <f t="shared" si="21"/>
        <v>0</v>
      </c>
      <c r="V77" s="138"/>
      <c r="W77" s="139" t="str">
        <f t="shared" si="33"/>
        <v xml:space="preserve"> </v>
      </c>
    </row>
    <row r="78" spans="2:23" ht="13.8" hidden="1" outlineLevel="3" thickBot="1" x14ac:dyDescent="0.3">
      <c r="B78" s="113"/>
      <c r="C78" s="114"/>
      <c r="D78" s="113"/>
      <c r="E78" s="115"/>
      <c r="F78" s="116"/>
      <c r="G78" s="117"/>
      <c r="H78" s="117"/>
      <c r="I78" s="118"/>
      <c r="K78" s="99"/>
      <c r="L78" s="99"/>
      <c r="M78" s="330"/>
      <c r="O78" s="116"/>
      <c r="P78" s="117"/>
      <c r="Q78" s="117"/>
      <c r="R78" s="118"/>
      <c r="U78" s="112">
        <f t="shared" si="21"/>
        <v>0</v>
      </c>
      <c r="V78" s="138"/>
      <c r="W78" s="139" t="str">
        <f t="shared" si="33"/>
        <v xml:space="preserve"> </v>
      </c>
    </row>
    <row r="79" spans="2:23" ht="13.8" hidden="1" outlineLevel="3" thickBot="1" x14ac:dyDescent="0.3">
      <c r="B79" s="119"/>
      <c r="C79" s="120"/>
      <c r="D79" s="119"/>
      <c r="E79" s="121"/>
      <c r="F79" s="122"/>
      <c r="G79" s="123"/>
      <c r="H79" s="123"/>
      <c r="I79" s="124"/>
      <c r="K79" s="99"/>
      <c r="L79" s="99"/>
      <c r="M79" s="330"/>
      <c r="O79" s="122"/>
      <c r="P79" s="123"/>
      <c r="Q79" s="123"/>
      <c r="R79" s="124"/>
      <c r="U79" s="112">
        <f t="shared" si="21"/>
        <v>0</v>
      </c>
      <c r="V79" s="138"/>
      <c r="W79" s="139" t="str">
        <f t="shared" si="33"/>
        <v xml:space="preserve"> </v>
      </c>
    </row>
    <row r="80" spans="2:23" ht="14.4" outlineLevel="1" collapsed="1" thickBot="1" x14ac:dyDescent="0.3">
      <c r="B80" s="45" t="s">
        <v>390</v>
      </c>
      <c r="C80" s="45" t="s">
        <v>167</v>
      </c>
      <c r="D80" s="45" t="s">
        <v>168</v>
      </c>
      <c r="E80" s="94"/>
      <c r="F80" s="94"/>
      <c r="G80" s="94"/>
      <c r="H80" s="94"/>
      <c r="I80" s="100">
        <f>+I81+I86+I91+I96+I101+I106+I111</f>
        <v>103050</v>
      </c>
      <c r="K80" s="100">
        <f>+K81+K86+K91+K96+K101+K106+K111</f>
        <v>0</v>
      </c>
      <c r="L80" s="100">
        <f>+L6+L63+L77</f>
        <v>22050</v>
      </c>
      <c r="M80" s="328">
        <f t="shared" si="30"/>
        <v>0.21397379912663755</v>
      </c>
      <c r="O80" s="94"/>
      <c r="P80" s="94"/>
      <c r="Q80" s="94"/>
      <c r="R80" s="100">
        <f>+R81+R86+R91+R96+R101+R106+R111</f>
        <v>0</v>
      </c>
      <c r="U80" s="100">
        <f>+U81+U86+U91+U96+U101+U106+U111</f>
        <v>103050</v>
      </c>
      <c r="V80" s="291">
        <f>SUM(V81:V111)</f>
        <v>103050</v>
      </c>
      <c r="W80" s="132">
        <f>+IF(ISERROR(V80/U80),"",V80/U80)</f>
        <v>1</v>
      </c>
    </row>
    <row r="81" spans="2:23" ht="13.8" hidden="1" outlineLevel="2" thickBot="1" x14ac:dyDescent="0.3">
      <c r="B81" s="101" t="s">
        <v>450</v>
      </c>
      <c r="C81" s="92" t="s">
        <v>169</v>
      </c>
      <c r="D81" s="101" t="s">
        <v>170</v>
      </c>
      <c r="E81" s="102"/>
      <c r="F81" s="103"/>
      <c r="G81" s="104"/>
      <c r="H81" s="104"/>
      <c r="I81" s="105">
        <f>SUM(I82:I85)</f>
        <v>10800</v>
      </c>
      <c r="K81" s="134"/>
      <c r="L81" s="134">
        <f>+I81-K81</f>
        <v>10800</v>
      </c>
      <c r="M81" s="329"/>
      <c r="O81" s="103"/>
      <c r="P81" s="104"/>
      <c r="Q81" s="104"/>
      <c r="R81" s="138">
        <f>SUM(R82:R85)</f>
        <v>0</v>
      </c>
      <c r="U81" s="105">
        <f>+I81+R81</f>
        <v>10800</v>
      </c>
      <c r="V81" s="138">
        <f t="shared" ref="V81:V111" si="34">+U81-K81</f>
        <v>10800</v>
      </c>
      <c r="W81" s="139">
        <f>+IF(ISERROR(V81/U81),"",V81/U81)</f>
        <v>1</v>
      </c>
    </row>
    <row r="82" spans="2:23" ht="13.8" hidden="1" outlineLevel="3" thickBot="1" x14ac:dyDescent="0.3">
      <c r="B82" s="106"/>
      <c r="C82" s="107"/>
      <c r="D82" s="106" t="s">
        <v>171</v>
      </c>
      <c r="E82" s="108" t="s">
        <v>14</v>
      </c>
      <c r="F82" s="109">
        <v>24</v>
      </c>
      <c r="G82" s="110">
        <v>3000</v>
      </c>
      <c r="H82" s="111">
        <v>0.15</v>
      </c>
      <c r="I82" s="112">
        <f>+F82*G82*H82</f>
        <v>10800</v>
      </c>
      <c r="K82" s="99"/>
      <c r="L82" s="99"/>
      <c r="M82" s="330"/>
      <c r="O82" s="109"/>
      <c r="P82" s="110"/>
      <c r="Q82" s="111"/>
      <c r="R82" s="112">
        <f>+O82*P82*Q82</f>
        <v>0</v>
      </c>
      <c r="U82" s="112">
        <f t="shared" ref="U82:U85" si="35">+I82+R82</f>
        <v>10800</v>
      </c>
      <c r="V82" s="138"/>
      <c r="W82" s="139"/>
    </row>
    <row r="83" spans="2:23" ht="13.8" hidden="1" outlineLevel="3" thickBot="1" x14ac:dyDescent="0.3">
      <c r="B83" s="113"/>
      <c r="C83" s="114"/>
      <c r="D83" s="113" t="s">
        <v>173</v>
      </c>
      <c r="E83" s="115" t="s">
        <v>14</v>
      </c>
      <c r="F83" s="116"/>
      <c r="G83" s="117"/>
      <c r="H83" s="117"/>
      <c r="I83" s="118">
        <f t="shared" ref="I83:I85" si="36">+F83*G83*H83</f>
        <v>0</v>
      </c>
      <c r="K83" s="99"/>
      <c r="L83" s="99"/>
      <c r="M83" s="330"/>
      <c r="O83" s="116"/>
      <c r="P83" s="117"/>
      <c r="Q83" s="117"/>
      <c r="R83" s="118">
        <f t="shared" ref="R83:R85" si="37">+O83*P83*Q83</f>
        <v>0</v>
      </c>
      <c r="U83" s="112">
        <f t="shared" si="35"/>
        <v>0</v>
      </c>
      <c r="V83" s="138"/>
      <c r="W83" s="139"/>
    </row>
    <row r="84" spans="2:23" ht="13.8" hidden="1" outlineLevel="3" thickBot="1" x14ac:dyDescent="0.3">
      <c r="B84" s="113"/>
      <c r="C84" s="114"/>
      <c r="D84" s="113" t="s">
        <v>259</v>
      </c>
      <c r="E84" s="115"/>
      <c r="F84" s="116"/>
      <c r="G84" s="117"/>
      <c r="H84" s="117"/>
      <c r="I84" s="118">
        <f t="shared" si="36"/>
        <v>0</v>
      </c>
      <c r="K84" s="99"/>
      <c r="L84" s="99"/>
      <c r="M84" s="330"/>
      <c r="O84" s="116"/>
      <c r="P84" s="117"/>
      <c r="Q84" s="117"/>
      <c r="R84" s="118">
        <f t="shared" si="37"/>
        <v>0</v>
      </c>
      <c r="U84" s="112">
        <f t="shared" si="35"/>
        <v>0</v>
      </c>
      <c r="V84" s="138"/>
      <c r="W84" s="139"/>
    </row>
    <row r="85" spans="2:23" ht="13.8" hidden="1" outlineLevel="3" thickBot="1" x14ac:dyDescent="0.3">
      <c r="B85" s="119"/>
      <c r="C85" s="120"/>
      <c r="D85" s="119"/>
      <c r="E85" s="121"/>
      <c r="F85" s="122"/>
      <c r="G85" s="123"/>
      <c r="H85" s="123"/>
      <c r="I85" s="124">
        <f t="shared" si="36"/>
        <v>0</v>
      </c>
      <c r="K85" s="99"/>
      <c r="L85" s="99"/>
      <c r="M85" s="330"/>
      <c r="O85" s="122"/>
      <c r="P85" s="123"/>
      <c r="Q85" s="123"/>
      <c r="R85" s="124">
        <f t="shared" si="37"/>
        <v>0</v>
      </c>
      <c r="U85" s="112">
        <f t="shared" si="35"/>
        <v>0</v>
      </c>
      <c r="V85" s="138"/>
      <c r="W85" s="139"/>
    </row>
    <row r="86" spans="2:23" ht="13.8" hidden="1" outlineLevel="2" thickBot="1" x14ac:dyDescent="0.3">
      <c r="B86" s="101" t="s">
        <v>450</v>
      </c>
      <c r="C86" s="92" t="s">
        <v>177</v>
      </c>
      <c r="D86" s="101" t="s">
        <v>178</v>
      </c>
      <c r="E86" s="102"/>
      <c r="F86" s="103"/>
      <c r="G86" s="104"/>
      <c r="H86" s="104"/>
      <c r="I86" s="105">
        <f>SUM(I87:I90)</f>
        <v>26750</v>
      </c>
      <c r="K86" s="134"/>
      <c r="L86" s="134">
        <f>+I86-K86</f>
        <v>26750</v>
      </c>
      <c r="M86" s="329"/>
      <c r="O86" s="103"/>
      <c r="P86" s="104"/>
      <c r="Q86" s="104"/>
      <c r="R86" s="138">
        <f>SUM(R87:R90)</f>
        <v>0</v>
      </c>
      <c r="U86" s="105">
        <f>+I86+R86</f>
        <v>26750</v>
      </c>
      <c r="V86" s="138">
        <f t="shared" si="34"/>
        <v>26750</v>
      </c>
      <c r="W86" s="139">
        <f>+IF(ISERROR(V86/U86),"",V86/U86)</f>
        <v>1</v>
      </c>
    </row>
    <row r="87" spans="2:23" ht="13.8" hidden="1" outlineLevel="3" thickBot="1" x14ac:dyDescent="0.3">
      <c r="B87" s="106"/>
      <c r="C87" s="107"/>
      <c r="D87" s="106" t="s">
        <v>179</v>
      </c>
      <c r="E87" s="108" t="s">
        <v>17</v>
      </c>
      <c r="F87" s="109">
        <v>5</v>
      </c>
      <c r="G87" s="110">
        <v>35</v>
      </c>
      <c r="H87" s="125">
        <f>5*2</f>
        <v>10</v>
      </c>
      <c r="I87" s="112">
        <f>+F87*G87*H87</f>
        <v>1750</v>
      </c>
      <c r="K87" s="99"/>
      <c r="L87" s="99"/>
      <c r="M87" s="330"/>
      <c r="O87" s="109"/>
      <c r="P87" s="110"/>
      <c r="Q87" s="125"/>
      <c r="R87" s="112">
        <f>+O87*P87*Q87</f>
        <v>0</v>
      </c>
      <c r="U87" s="112">
        <f t="shared" ref="U87:U90" si="38">+I87+R87</f>
        <v>1750</v>
      </c>
      <c r="V87" s="138"/>
      <c r="W87" s="139"/>
    </row>
    <row r="88" spans="2:23" ht="13.8" hidden="1" outlineLevel="3" thickBot="1" x14ac:dyDescent="0.3">
      <c r="B88" s="113"/>
      <c r="C88" s="114"/>
      <c r="D88" s="113" t="s">
        <v>181</v>
      </c>
      <c r="E88" s="115" t="s">
        <v>451</v>
      </c>
      <c r="F88" s="116"/>
      <c r="G88" s="117"/>
      <c r="H88" s="116"/>
      <c r="I88" s="118">
        <f t="shared" ref="I88:I90" si="39">+F88*G88*H88</f>
        <v>0</v>
      </c>
      <c r="K88" s="99"/>
      <c r="L88" s="99"/>
      <c r="M88" s="330"/>
      <c r="O88" s="116"/>
      <c r="P88" s="117"/>
      <c r="Q88" s="116"/>
      <c r="R88" s="118">
        <f t="shared" ref="R88:R90" si="40">+O88*P88*Q88</f>
        <v>0</v>
      </c>
      <c r="U88" s="112">
        <f t="shared" si="38"/>
        <v>0</v>
      </c>
      <c r="V88" s="138"/>
      <c r="W88" s="139"/>
    </row>
    <row r="89" spans="2:23" ht="13.8" hidden="1" outlineLevel="3" thickBot="1" x14ac:dyDescent="0.3">
      <c r="B89" s="113"/>
      <c r="C89" s="114"/>
      <c r="D89" s="113" t="s">
        <v>183</v>
      </c>
      <c r="E89" s="115" t="s">
        <v>451</v>
      </c>
      <c r="F89" s="116">
        <v>5</v>
      </c>
      <c r="G89" s="117">
        <v>100</v>
      </c>
      <c r="H89" s="116">
        <f>5*2</f>
        <v>10</v>
      </c>
      <c r="I89" s="118">
        <f t="shared" si="39"/>
        <v>5000</v>
      </c>
      <c r="K89" s="99"/>
      <c r="L89" s="99"/>
      <c r="M89" s="330"/>
      <c r="O89" s="116"/>
      <c r="P89" s="117"/>
      <c r="Q89" s="116"/>
      <c r="R89" s="118">
        <f t="shared" si="40"/>
        <v>0</v>
      </c>
      <c r="U89" s="112">
        <f t="shared" si="38"/>
        <v>5000</v>
      </c>
      <c r="V89" s="138"/>
      <c r="W89" s="139"/>
    </row>
    <row r="90" spans="2:23" ht="13.8" hidden="1" outlineLevel="3" thickBot="1" x14ac:dyDescent="0.3">
      <c r="B90" s="119"/>
      <c r="C90" s="120"/>
      <c r="D90" s="119" t="s">
        <v>185</v>
      </c>
      <c r="E90" s="121" t="s">
        <v>451</v>
      </c>
      <c r="F90" s="122">
        <v>2</v>
      </c>
      <c r="G90" s="123">
        <v>1000</v>
      </c>
      <c r="H90" s="122">
        <f>5*2</f>
        <v>10</v>
      </c>
      <c r="I90" s="124">
        <f t="shared" si="39"/>
        <v>20000</v>
      </c>
      <c r="K90" s="99"/>
      <c r="L90" s="99"/>
      <c r="M90" s="330"/>
      <c r="O90" s="122"/>
      <c r="P90" s="123"/>
      <c r="Q90" s="122"/>
      <c r="R90" s="124">
        <f t="shared" si="40"/>
        <v>0</v>
      </c>
      <c r="U90" s="112">
        <f t="shared" si="38"/>
        <v>20000</v>
      </c>
      <c r="V90" s="138"/>
      <c r="W90" s="139"/>
    </row>
    <row r="91" spans="2:23" hidden="1" outlineLevel="2" x14ac:dyDescent="0.25">
      <c r="B91" s="101" t="s">
        <v>450</v>
      </c>
      <c r="C91" s="92" t="s">
        <v>186</v>
      </c>
      <c r="D91" s="101" t="s">
        <v>187</v>
      </c>
      <c r="E91" s="102"/>
      <c r="F91" s="103"/>
      <c r="G91" s="104"/>
      <c r="H91" s="104"/>
      <c r="I91" s="105">
        <f>SUM(I92:I95)</f>
        <v>20000</v>
      </c>
      <c r="K91" s="134"/>
      <c r="L91" s="134">
        <f>+I91-K91</f>
        <v>20000</v>
      </c>
      <c r="M91" s="329"/>
      <c r="O91" s="103"/>
      <c r="P91" s="104"/>
      <c r="Q91" s="104"/>
      <c r="R91" s="138">
        <f>SUM(R92:R95)</f>
        <v>0</v>
      </c>
      <c r="U91" s="105">
        <f>+I91+R91</f>
        <v>20000</v>
      </c>
      <c r="V91" s="138">
        <f t="shared" si="34"/>
        <v>20000</v>
      </c>
      <c r="W91" s="139">
        <f>+IF(ISERROR(V91/U91),"",V91/U91)</f>
        <v>1</v>
      </c>
    </row>
    <row r="92" spans="2:23" ht="13.8" hidden="1" outlineLevel="3" thickBot="1" x14ac:dyDescent="0.3">
      <c r="B92" s="106"/>
      <c r="C92" s="107"/>
      <c r="D92" s="106" t="s">
        <v>188</v>
      </c>
      <c r="E92" s="108" t="s">
        <v>9</v>
      </c>
      <c r="F92" s="109">
        <v>20</v>
      </c>
      <c r="G92" s="110">
        <v>1000</v>
      </c>
      <c r="H92" s="111">
        <v>1</v>
      </c>
      <c r="I92" s="112">
        <f t="shared" ref="I92:I95" si="41">+F92*G92*H92</f>
        <v>20000</v>
      </c>
      <c r="K92" s="99"/>
      <c r="L92" s="99"/>
      <c r="M92" s="330"/>
      <c r="O92" s="109"/>
      <c r="P92" s="110"/>
      <c r="Q92" s="111"/>
      <c r="R92" s="112">
        <f t="shared" ref="R92:R95" si="42">+O92*P92*Q92</f>
        <v>0</v>
      </c>
      <c r="U92" s="112">
        <f t="shared" ref="U92:U95" si="43">+I92+R92</f>
        <v>20000</v>
      </c>
      <c r="V92" s="138"/>
      <c r="W92" s="139"/>
    </row>
    <row r="93" spans="2:23" ht="13.8" hidden="1" outlineLevel="3" thickBot="1" x14ac:dyDescent="0.3">
      <c r="B93" s="113"/>
      <c r="C93" s="114"/>
      <c r="D93" s="113"/>
      <c r="E93" s="115"/>
      <c r="F93" s="116"/>
      <c r="G93" s="117"/>
      <c r="H93" s="117"/>
      <c r="I93" s="118">
        <f t="shared" si="41"/>
        <v>0</v>
      </c>
      <c r="K93" s="99"/>
      <c r="L93" s="99"/>
      <c r="M93" s="330"/>
      <c r="O93" s="116"/>
      <c r="P93" s="117"/>
      <c r="Q93" s="117"/>
      <c r="R93" s="118">
        <f t="shared" si="42"/>
        <v>0</v>
      </c>
      <c r="U93" s="112">
        <f t="shared" si="43"/>
        <v>0</v>
      </c>
      <c r="V93" s="138"/>
      <c r="W93" s="139"/>
    </row>
    <row r="94" spans="2:23" ht="13.8" hidden="1" outlineLevel="3" thickBot="1" x14ac:dyDescent="0.3">
      <c r="B94" s="113"/>
      <c r="C94" s="114"/>
      <c r="D94" s="113"/>
      <c r="E94" s="115"/>
      <c r="F94" s="116"/>
      <c r="G94" s="117"/>
      <c r="H94" s="117"/>
      <c r="I94" s="118">
        <f t="shared" si="41"/>
        <v>0</v>
      </c>
      <c r="K94" s="99"/>
      <c r="L94" s="99"/>
      <c r="M94" s="330"/>
      <c r="O94" s="116"/>
      <c r="P94" s="117"/>
      <c r="Q94" s="117"/>
      <c r="R94" s="118">
        <f t="shared" si="42"/>
        <v>0</v>
      </c>
      <c r="U94" s="112">
        <f t="shared" si="43"/>
        <v>0</v>
      </c>
      <c r="V94" s="138"/>
      <c r="W94" s="139"/>
    </row>
    <row r="95" spans="2:23" ht="13.8" hidden="1" outlineLevel="3" thickBot="1" x14ac:dyDescent="0.3">
      <c r="B95" s="119"/>
      <c r="C95" s="120"/>
      <c r="D95" s="119"/>
      <c r="E95" s="121"/>
      <c r="F95" s="122"/>
      <c r="G95" s="123"/>
      <c r="H95" s="123"/>
      <c r="I95" s="124">
        <f t="shared" si="41"/>
        <v>0</v>
      </c>
      <c r="K95" s="99"/>
      <c r="L95" s="99"/>
      <c r="M95" s="330"/>
      <c r="O95" s="122"/>
      <c r="P95" s="123"/>
      <c r="Q95" s="123"/>
      <c r="R95" s="124">
        <f t="shared" si="42"/>
        <v>0</v>
      </c>
      <c r="U95" s="112">
        <f t="shared" si="43"/>
        <v>0</v>
      </c>
      <c r="V95" s="138"/>
      <c r="W95" s="139"/>
    </row>
    <row r="96" spans="2:23" ht="13.8" hidden="1" outlineLevel="2" thickBot="1" x14ac:dyDescent="0.3">
      <c r="B96" s="101" t="s">
        <v>450</v>
      </c>
      <c r="C96" s="92" t="s">
        <v>192</v>
      </c>
      <c r="D96" s="101" t="s">
        <v>193</v>
      </c>
      <c r="E96" s="102"/>
      <c r="F96" s="103"/>
      <c r="G96" s="104"/>
      <c r="H96" s="104"/>
      <c r="I96" s="105">
        <f>SUM(I97:I100)</f>
        <v>10500</v>
      </c>
      <c r="K96" s="134"/>
      <c r="L96" s="134">
        <f>+I96-K96</f>
        <v>10500</v>
      </c>
      <c r="M96" s="329"/>
      <c r="O96" s="103"/>
      <c r="P96" s="104"/>
      <c r="Q96" s="104"/>
      <c r="R96" s="138">
        <f>SUM(R97:R100)</f>
        <v>0</v>
      </c>
      <c r="U96" s="105">
        <f>+I96+R96</f>
        <v>10500</v>
      </c>
      <c r="V96" s="138">
        <f t="shared" si="34"/>
        <v>10500</v>
      </c>
      <c r="W96" s="139">
        <f>+IF(ISERROR(V96/U96),"",V96/U96)</f>
        <v>1</v>
      </c>
    </row>
    <row r="97" spans="2:23" ht="13.8" hidden="1" outlineLevel="3" thickBot="1" x14ac:dyDescent="0.3">
      <c r="B97" s="106"/>
      <c r="C97" s="107"/>
      <c r="D97" s="106" t="s">
        <v>194</v>
      </c>
      <c r="E97" s="108" t="s">
        <v>17</v>
      </c>
      <c r="F97" s="109">
        <v>5</v>
      </c>
      <c r="G97" s="110">
        <v>30</v>
      </c>
      <c r="H97" s="125">
        <v>50</v>
      </c>
      <c r="I97" s="112">
        <f t="shared" ref="I97:I100" si="44">+F97*G97*H97</f>
        <v>7500</v>
      </c>
      <c r="K97" s="99"/>
      <c r="L97" s="99"/>
      <c r="M97" s="330"/>
      <c r="O97" s="109"/>
      <c r="P97" s="110"/>
      <c r="Q97" s="125"/>
      <c r="R97" s="112">
        <f t="shared" ref="R97:R100" si="45">+O97*P97*Q97</f>
        <v>0</v>
      </c>
      <c r="U97" s="112">
        <f t="shared" ref="U97:U100" si="46">+I97+R97</f>
        <v>7500</v>
      </c>
      <c r="V97" s="138"/>
      <c r="W97" s="139"/>
    </row>
    <row r="98" spans="2:23" ht="13.8" hidden="1" outlineLevel="3" thickBot="1" x14ac:dyDescent="0.3">
      <c r="B98" s="113"/>
      <c r="C98" s="114"/>
      <c r="D98" s="113" t="s">
        <v>452</v>
      </c>
      <c r="E98" s="115" t="s">
        <v>17</v>
      </c>
      <c r="F98" s="116">
        <v>3</v>
      </c>
      <c r="G98" s="117">
        <v>250</v>
      </c>
      <c r="H98" s="116">
        <v>4</v>
      </c>
      <c r="I98" s="118">
        <f t="shared" si="44"/>
        <v>3000</v>
      </c>
      <c r="K98" s="99"/>
      <c r="L98" s="99"/>
      <c r="M98" s="330"/>
      <c r="O98" s="116"/>
      <c r="P98" s="117"/>
      <c r="Q98" s="116"/>
      <c r="R98" s="118">
        <f t="shared" si="45"/>
        <v>0</v>
      </c>
      <c r="U98" s="112">
        <f t="shared" si="46"/>
        <v>3000</v>
      </c>
      <c r="V98" s="138"/>
      <c r="W98" s="139"/>
    </row>
    <row r="99" spans="2:23" ht="13.8" hidden="1" outlineLevel="3" thickBot="1" x14ac:dyDescent="0.3">
      <c r="B99" s="113"/>
      <c r="C99" s="114"/>
      <c r="D99" s="113"/>
      <c r="E99" s="115"/>
      <c r="F99" s="116"/>
      <c r="G99" s="117"/>
      <c r="H99" s="117"/>
      <c r="I99" s="118">
        <f t="shared" si="44"/>
        <v>0</v>
      </c>
      <c r="K99" s="99"/>
      <c r="L99" s="99"/>
      <c r="M99" s="330"/>
      <c r="O99" s="116"/>
      <c r="P99" s="117"/>
      <c r="Q99" s="117"/>
      <c r="R99" s="118">
        <f t="shared" si="45"/>
        <v>0</v>
      </c>
      <c r="U99" s="112">
        <f t="shared" si="46"/>
        <v>0</v>
      </c>
      <c r="V99" s="138"/>
      <c r="W99" s="139"/>
    </row>
    <row r="100" spans="2:23" ht="13.8" hidden="1" outlineLevel="3" thickBot="1" x14ac:dyDescent="0.3">
      <c r="B100" s="119"/>
      <c r="C100" s="120"/>
      <c r="D100" s="119"/>
      <c r="E100" s="121"/>
      <c r="F100" s="122"/>
      <c r="G100" s="123"/>
      <c r="H100" s="123"/>
      <c r="I100" s="124">
        <f t="shared" si="44"/>
        <v>0</v>
      </c>
      <c r="K100" s="99"/>
      <c r="L100" s="99"/>
      <c r="M100" s="330"/>
      <c r="O100" s="122"/>
      <c r="P100" s="123"/>
      <c r="Q100" s="123"/>
      <c r="R100" s="124">
        <f t="shared" si="45"/>
        <v>0</v>
      </c>
      <c r="U100" s="112">
        <f t="shared" si="46"/>
        <v>0</v>
      </c>
      <c r="V100" s="138"/>
      <c r="W100" s="139"/>
    </row>
    <row r="101" spans="2:23" ht="13.8" hidden="1" outlineLevel="2" thickBot="1" x14ac:dyDescent="0.3">
      <c r="B101" s="101" t="s">
        <v>450</v>
      </c>
      <c r="C101" s="92" t="s">
        <v>202</v>
      </c>
      <c r="D101" s="101" t="s">
        <v>198</v>
      </c>
      <c r="E101" s="102"/>
      <c r="F101" s="103"/>
      <c r="G101" s="104"/>
      <c r="H101" s="104"/>
      <c r="I101" s="105">
        <f>SUM(I102:I105)</f>
        <v>25000</v>
      </c>
      <c r="K101" s="134"/>
      <c r="L101" s="134">
        <f>+I101-K101</f>
        <v>25000</v>
      </c>
      <c r="M101" s="329"/>
      <c r="O101" s="103"/>
      <c r="P101" s="104"/>
      <c r="Q101" s="104"/>
      <c r="R101" s="138">
        <f>SUM(R102:R105)</f>
        <v>0</v>
      </c>
      <c r="U101" s="105">
        <f>+I101+R101</f>
        <v>25000</v>
      </c>
      <c r="V101" s="138">
        <f t="shared" si="34"/>
        <v>25000</v>
      </c>
      <c r="W101" s="139">
        <f>+IF(ISERROR(V101/U101),"",V101/U101)</f>
        <v>1</v>
      </c>
    </row>
    <row r="102" spans="2:23" ht="27" hidden="1" outlineLevel="3" thickBot="1" x14ac:dyDescent="0.3">
      <c r="B102" s="106"/>
      <c r="C102" s="107"/>
      <c r="D102" s="106" t="s">
        <v>199</v>
      </c>
      <c r="E102" s="108" t="s">
        <v>451</v>
      </c>
      <c r="F102" s="109">
        <v>10</v>
      </c>
      <c r="G102" s="110">
        <v>2500</v>
      </c>
      <c r="H102" s="111"/>
      <c r="I102" s="112">
        <f>+F102*G102</f>
        <v>25000</v>
      </c>
      <c r="K102" s="99"/>
      <c r="L102" s="99"/>
      <c r="M102" s="330"/>
      <c r="O102" s="109"/>
      <c r="P102" s="110"/>
      <c r="Q102" s="111"/>
      <c r="R102" s="112">
        <f>+O102*P102</f>
        <v>0</v>
      </c>
      <c r="U102" s="112">
        <f t="shared" ref="U102:U105" si="47">+I102+R102</f>
        <v>25000</v>
      </c>
      <c r="V102" s="138"/>
      <c r="W102" s="139"/>
    </row>
    <row r="103" spans="2:23" ht="13.8" hidden="1" outlineLevel="3" thickBot="1" x14ac:dyDescent="0.3">
      <c r="B103" s="113"/>
      <c r="C103" s="114"/>
      <c r="D103" s="113"/>
      <c r="E103" s="115"/>
      <c r="F103" s="116"/>
      <c r="G103" s="117"/>
      <c r="H103" s="117"/>
      <c r="I103" s="118">
        <f t="shared" ref="I103:I105" si="48">+F103*G103</f>
        <v>0</v>
      </c>
      <c r="K103" s="99"/>
      <c r="L103" s="99"/>
      <c r="M103" s="330"/>
      <c r="O103" s="116"/>
      <c r="P103" s="117"/>
      <c r="Q103" s="117"/>
      <c r="R103" s="118">
        <f t="shared" ref="R103:R105" si="49">+O103*P103</f>
        <v>0</v>
      </c>
      <c r="U103" s="112">
        <f t="shared" si="47"/>
        <v>0</v>
      </c>
      <c r="V103" s="138"/>
      <c r="W103" s="139"/>
    </row>
    <row r="104" spans="2:23" ht="13.8" hidden="1" outlineLevel="3" thickBot="1" x14ac:dyDescent="0.3">
      <c r="B104" s="113"/>
      <c r="C104" s="114"/>
      <c r="D104" s="113"/>
      <c r="E104" s="115"/>
      <c r="F104" s="116"/>
      <c r="G104" s="117"/>
      <c r="H104" s="117"/>
      <c r="I104" s="118">
        <f t="shared" si="48"/>
        <v>0</v>
      </c>
      <c r="K104" s="99"/>
      <c r="L104" s="99"/>
      <c r="M104" s="330"/>
      <c r="O104" s="116"/>
      <c r="P104" s="117"/>
      <c r="Q104" s="117"/>
      <c r="R104" s="118">
        <f t="shared" si="49"/>
        <v>0</v>
      </c>
      <c r="U104" s="112">
        <f t="shared" si="47"/>
        <v>0</v>
      </c>
      <c r="V104" s="138"/>
      <c r="W104" s="139"/>
    </row>
    <row r="105" spans="2:23" ht="13.8" hidden="1" outlineLevel="3" thickBot="1" x14ac:dyDescent="0.3">
      <c r="B105" s="119"/>
      <c r="C105" s="120"/>
      <c r="D105" s="119"/>
      <c r="E105" s="121"/>
      <c r="F105" s="122"/>
      <c r="G105" s="123"/>
      <c r="H105" s="123"/>
      <c r="I105" s="124">
        <f t="shared" si="48"/>
        <v>0</v>
      </c>
      <c r="K105" s="99"/>
      <c r="L105" s="99"/>
      <c r="M105" s="330"/>
      <c r="O105" s="122"/>
      <c r="P105" s="123"/>
      <c r="Q105" s="123"/>
      <c r="R105" s="124">
        <f t="shared" si="49"/>
        <v>0</v>
      </c>
      <c r="U105" s="112">
        <f t="shared" si="47"/>
        <v>0</v>
      </c>
      <c r="V105" s="138"/>
      <c r="W105" s="139"/>
    </row>
    <row r="106" spans="2:23" ht="13.8" hidden="1" outlineLevel="2" thickBot="1" x14ac:dyDescent="0.3">
      <c r="B106" s="101" t="s">
        <v>450</v>
      </c>
      <c r="C106" s="92" t="s">
        <v>206</v>
      </c>
      <c r="D106" s="101" t="s">
        <v>203</v>
      </c>
      <c r="E106" s="102"/>
      <c r="F106" s="103"/>
      <c r="G106" s="104"/>
      <c r="H106" s="104"/>
      <c r="I106" s="105">
        <f>SUM(I107:I110)</f>
        <v>10000</v>
      </c>
      <c r="K106" s="134"/>
      <c r="L106" s="134">
        <f>+I106-K106</f>
        <v>10000</v>
      </c>
      <c r="M106" s="329"/>
      <c r="O106" s="103"/>
      <c r="P106" s="104"/>
      <c r="Q106" s="104"/>
      <c r="R106" s="138">
        <f>SUM(R107:R110)</f>
        <v>0</v>
      </c>
      <c r="U106" s="105">
        <f>+I106+R106</f>
        <v>10000</v>
      </c>
      <c r="V106" s="138">
        <f t="shared" si="34"/>
        <v>10000</v>
      </c>
      <c r="W106" s="139">
        <f>+IF(ISERROR(V106/U106),"",V106/U106)</f>
        <v>1</v>
      </c>
    </row>
    <row r="107" spans="2:23" ht="13.8" hidden="1" outlineLevel="3" thickBot="1" x14ac:dyDescent="0.3">
      <c r="B107" s="106"/>
      <c r="C107" s="107"/>
      <c r="D107" s="106" t="s">
        <v>454</v>
      </c>
      <c r="E107" s="108" t="s">
        <v>451</v>
      </c>
      <c r="F107" s="109">
        <v>1</v>
      </c>
      <c r="G107" s="110">
        <v>10000</v>
      </c>
      <c r="H107" s="111"/>
      <c r="I107" s="112">
        <f t="shared" ref="I107:I110" si="50">+F107*G107</f>
        <v>10000</v>
      </c>
      <c r="K107" s="99"/>
      <c r="L107" s="99"/>
      <c r="M107" s="330"/>
      <c r="O107" s="109"/>
      <c r="P107" s="110"/>
      <c r="Q107" s="111"/>
      <c r="R107" s="112">
        <f t="shared" ref="R107:R110" si="51">+O107*P107</f>
        <v>0</v>
      </c>
      <c r="U107" s="112">
        <f t="shared" ref="U107:U110" si="52">+I107+R107</f>
        <v>10000</v>
      </c>
      <c r="V107" s="138"/>
      <c r="W107" s="139"/>
    </row>
    <row r="108" spans="2:23" ht="13.8" hidden="1" outlineLevel="3" thickBot="1" x14ac:dyDescent="0.3">
      <c r="B108" s="113"/>
      <c r="C108" s="114"/>
      <c r="D108" s="113"/>
      <c r="E108" s="115"/>
      <c r="F108" s="116"/>
      <c r="G108" s="117"/>
      <c r="H108" s="117"/>
      <c r="I108" s="118">
        <f t="shared" si="50"/>
        <v>0</v>
      </c>
      <c r="K108" s="99"/>
      <c r="L108" s="99"/>
      <c r="M108" s="330"/>
      <c r="O108" s="116"/>
      <c r="P108" s="117"/>
      <c r="Q108" s="117"/>
      <c r="R108" s="118">
        <f t="shared" si="51"/>
        <v>0</v>
      </c>
      <c r="U108" s="112">
        <f t="shared" si="52"/>
        <v>0</v>
      </c>
      <c r="V108" s="138"/>
      <c r="W108" s="139"/>
    </row>
    <row r="109" spans="2:23" ht="13.8" hidden="1" outlineLevel="3" thickBot="1" x14ac:dyDescent="0.3">
      <c r="B109" s="113"/>
      <c r="C109" s="114"/>
      <c r="D109" s="113"/>
      <c r="E109" s="115"/>
      <c r="F109" s="116"/>
      <c r="G109" s="117"/>
      <c r="H109" s="117"/>
      <c r="I109" s="118">
        <f t="shared" si="50"/>
        <v>0</v>
      </c>
      <c r="K109" s="99"/>
      <c r="L109" s="99"/>
      <c r="M109" s="330"/>
      <c r="O109" s="116"/>
      <c r="P109" s="117"/>
      <c r="Q109" s="117"/>
      <c r="R109" s="118">
        <f t="shared" si="51"/>
        <v>0</v>
      </c>
      <c r="U109" s="112">
        <f t="shared" si="52"/>
        <v>0</v>
      </c>
      <c r="V109" s="138"/>
      <c r="W109" s="139"/>
    </row>
    <row r="110" spans="2:23" ht="13.8" hidden="1" outlineLevel="3" thickBot="1" x14ac:dyDescent="0.3">
      <c r="B110" s="119"/>
      <c r="C110" s="120"/>
      <c r="D110" s="119"/>
      <c r="E110" s="121"/>
      <c r="F110" s="122"/>
      <c r="G110" s="123"/>
      <c r="H110" s="123"/>
      <c r="I110" s="124">
        <f t="shared" si="50"/>
        <v>0</v>
      </c>
      <c r="K110" s="99"/>
      <c r="L110" s="99"/>
      <c r="M110" s="330"/>
      <c r="O110" s="122"/>
      <c r="P110" s="123"/>
      <c r="Q110" s="123"/>
      <c r="R110" s="124">
        <f t="shared" si="51"/>
        <v>0</v>
      </c>
      <c r="U110" s="112">
        <f t="shared" si="52"/>
        <v>0</v>
      </c>
      <c r="V110" s="138"/>
      <c r="W110" s="139"/>
    </row>
    <row r="111" spans="2:23" ht="13.8" hidden="1" outlineLevel="2" thickBot="1" x14ac:dyDescent="0.3">
      <c r="B111" s="101" t="s">
        <v>450</v>
      </c>
      <c r="C111" s="92" t="s">
        <v>389</v>
      </c>
      <c r="D111" s="101" t="s">
        <v>207</v>
      </c>
      <c r="E111" s="102"/>
      <c r="F111" s="103"/>
      <c r="G111" s="104"/>
      <c r="H111" s="104"/>
      <c r="I111" s="105">
        <f>SUM(I112:I115)</f>
        <v>0</v>
      </c>
      <c r="K111" s="134"/>
      <c r="L111" s="134">
        <f>+I111-K111</f>
        <v>0</v>
      </c>
      <c r="M111" s="329"/>
      <c r="O111" s="103"/>
      <c r="P111" s="104"/>
      <c r="Q111" s="104"/>
      <c r="R111" s="138">
        <f>SUM(R112:R115)</f>
        <v>0</v>
      </c>
      <c r="U111" s="105">
        <f>+I111+R111</f>
        <v>0</v>
      </c>
      <c r="V111" s="138">
        <f t="shared" si="34"/>
        <v>0</v>
      </c>
      <c r="W111" s="139" t="str">
        <f>+IF(ISERROR(V111/U111),"",V111/U111)</f>
        <v/>
      </c>
    </row>
    <row r="112" spans="2:23" ht="13.8" hidden="1" outlineLevel="3" thickBot="1" x14ac:dyDescent="0.3">
      <c r="B112" s="106"/>
      <c r="C112" s="107"/>
      <c r="D112" s="106"/>
      <c r="E112" s="108"/>
      <c r="F112" s="109"/>
      <c r="G112" s="110"/>
      <c r="H112" s="111"/>
      <c r="I112" s="112"/>
      <c r="K112" s="99"/>
      <c r="L112" s="99"/>
      <c r="M112" s="330"/>
      <c r="O112" s="109"/>
      <c r="P112" s="110"/>
      <c r="Q112" s="111"/>
      <c r="R112" s="112"/>
      <c r="U112" s="112">
        <f t="shared" ref="U112:U115" si="53">+I112+R112</f>
        <v>0</v>
      </c>
      <c r="V112" s="138"/>
      <c r="W112" s="139"/>
    </row>
    <row r="113" spans="2:23" ht="13.8" hidden="1" outlineLevel="3" thickBot="1" x14ac:dyDescent="0.3">
      <c r="B113" s="113"/>
      <c r="C113" s="114"/>
      <c r="D113" s="113"/>
      <c r="E113" s="115"/>
      <c r="F113" s="116"/>
      <c r="G113" s="117"/>
      <c r="H113" s="117"/>
      <c r="I113" s="118"/>
      <c r="K113" s="99"/>
      <c r="L113" s="99"/>
      <c r="M113" s="330"/>
      <c r="O113" s="116"/>
      <c r="P113" s="117"/>
      <c r="Q113" s="117"/>
      <c r="R113" s="118"/>
      <c r="U113" s="112">
        <f t="shared" si="53"/>
        <v>0</v>
      </c>
      <c r="V113" s="138"/>
      <c r="W113" s="139"/>
    </row>
    <row r="114" spans="2:23" ht="13.8" hidden="1" outlineLevel="3" thickBot="1" x14ac:dyDescent="0.3">
      <c r="B114" s="113"/>
      <c r="C114" s="114"/>
      <c r="D114" s="113"/>
      <c r="E114" s="115"/>
      <c r="F114" s="116"/>
      <c r="G114" s="117"/>
      <c r="H114" s="117"/>
      <c r="I114" s="118"/>
      <c r="K114" s="99"/>
      <c r="L114" s="99"/>
      <c r="M114" s="330"/>
      <c r="O114" s="116"/>
      <c r="P114" s="117"/>
      <c r="Q114" s="117"/>
      <c r="R114" s="118"/>
      <c r="U114" s="112">
        <f t="shared" si="53"/>
        <v>0</v>
      </c>
      <c r="V114" s="138"/>
      <c r="W114" s="139"/>
    </row>
    <row r="115" spans="2:23" ht="13.8" hidden="1" outlineLevel="3" thickBot="1" x14ac:dyDescent="0.3">
      <c r="B115" s="119"/>
      <c r="C115" s="120"/>
      <c r="D115" s="119"/>
      <c r="E115" s="121"/>
      <c r="F115" s="122"/>
      <c r="G115" s="123"/>
      <c r="H115" s="123"/>
      <c r="I115" s="124"/>
      <c r="K115" s="99"/>
      <c r="L115" s="99"/>
      <c r="M115" s="330"/>
      <c r="O115" s="122"/>
      <c r="P115" s="123"/>
      <c r="Q115" s="123"/>
      <c r="R115" s="124"/>
      <c r="U115" s="112">
        <f t="shared" si="53"/>
        <v>0</v>
      </c>
      <c r="V115" s="138"/>
      <c r="W115" s="139"/>
    </row>
    <row r="116" spans="2:23" s="10" customFormat="1" ht="39.6" x14ac:dyDescent="0.25">
      <c r="B116" s="51" t="s">
        <v>390</v>
      </c>
      <c r="C116" s="52">
        <v>2</v>
      </c>
      <c r="D116" s="53" t="s">
        <v>391</v>
      </c>
      <c r="E116" s="96"/>
      <c r="F116" s="96"/>
      <c r="G116" s="96"/>
      <c r="H116" s="96"/>
      <c r="I116" s="55">
        <f>+I117+I153+I189</f>
        <v>309150</v>
      </c>
      <c r="J116" s="97"/>
      <c r="K116" s="55">
        <f>+K117+K153+K189</f>
        <v>0</v>
      </c>
      <c r="L116" s="55">
        <f t="shared" ref="L116:M116" si="54">+L117+L153+L189</f>
        <v>309150</v>
      </c>
      <c r="M116" s="55">
        <f t="shared" si="54"/>
        <v>0</v>
      </c>
      <c r="N116" s="97"/>
      <c r="O116" s="96"/>
      <c r="P116" s="96"/>
      <c r="Q116" s="96"/>
      <c r="R116" s="55">
        <f>+R117+R153+R189</f>
        <v>0</v>
      </c>
      <c r="S116" s="93"/>
      <c r="T116" s="93"/>
      <c r="U116" s="55">
        <f>+U117+U153+U189</f>
        <v>309150</v>
      </c>
      <c r="V116" s="55">
        <f>+V117+V153+V189</f>
        <v>309150</v>
      </c>
      <c r="W116" s="81">
        <f>+IF(ISERROR(V116/U116),"",V116/U116)</f>
        <v>1</v>
      </c>
    </row>
    <row r="117" spans="2:23" ht="14.4" outlineLevel="1" thickBot="1" x14ac:dyDescent="0.3">
      <c r="B117" s="45" t="s">
        <v>390</v>
      </c>
      <c r="C117" s="45" t="s">
        <v>167</v>
      </c>
      <c r="D117" s="45" t="s">
        <v>168</v>
      </c>
      <c r="E117" s="94"/>
      <c r="F117" s="94"/>
      <c r="G117" s="94"/>
      <c r="H117" s="94"/>
      <c r="I117" s="100">
        <f>+I118+I123+I128+I133+I138+I143+I148</f>
        <v>103050</v>
      </c>
      <c r="K117" s="100">
        <f>+K118+K123+K128+K133+K138+K143+K148</f>
        <v>0</v>
      </c>
      <c r="L117" s="100">
        <f t="shared" ref="L117:M117" si="55">+L118+L123+L128+L133+L138+L143+L148</f>
        <v>103050</v>
      </c>
      <c r="M117" s="100">
        <f t="shared" si="55"/>
        <v>0</v>
      </c>
      <c r="O117" s="94"/>
      <c r="P117" s="94"/>
      <c r="Q117" s="94"/>
      <c r="R117" s="100">
        <f>+R118+R123+R128+R133+R138+R143+R148</f>
        <v>0</v>
      </c>
      <c r="U117" s="100">
        <f>+U118+U123+U128+U133+U138+U143+U148</f>
        <v>103050</v>
      </c>
      <c r="V117" s="291">
        <f>SUM(V118:V148)</f>
        <v>103050</v>
      </c>
      <c r="W117" s="132">
        <f>+IF(ISERROR(V117/U117),"",V117/U117)</f>
        <v>1</v>
      </c>
    </row>
    <row r="118" spans="2:23" ht="13.8" hidden="1" outlineLevel="2" thickBot="1" x14ac:dyDescent="0.3">
      <c r="B118" s="101" t="s">
        <v>450</v>
      </c>
      <c r="C118" s="92" t="s">
        <v>169</v>
      </c>
      <c r="D118" s="101" t="s">
        <v>170</v>
      </c>
      <c r="E118" s="102"/>
      <c r="F118" s="103"/>
      <c r="G118" s="104"/>
      <c r="H118" s="104"/>
      <c r="I118" s="105">
        <f>SUM(I119:I122)</f>
        <v>10800</v>
      </c>
      <c r="K118" s="134"/>
      <c r="L118" s="134">
        <f>+I118-K118</f>
        <v>10800</v>
      </c>
      <c r="M118" s="329"/>
      <c r="O118" s="103"/>
      <c r="P118" s="104"/>
      <c r="Q118" s="104"/>
      <c r="R118" s="138">
        <f>SUM(R119:R122)</f>
        <v>0</v>
      </c>
      <c r="U118" s="105">
        <f>+I118+R118</f>
        <v>10800</v>
      </c>
      <c r="V118" s="293">
        <f t="shared" ref="V118:V148" si="56">+U118-K118</f>
        <v>10800</v>
      </c>
      <c r="W118" s="139">
        <f>+IF(ISERROR(V118/U118),"",V118/U118)</f>
        <v>1</v>
      </c>
    </row>
    <row r="119" spans="2:23" ht="13.8" hidden="1" outlineLevel="3" thickBot="1" x14ac:dyDescent="0.3">
      <c r="B119" s="106"/>
      <c r="C119" s="107"/>
      <c r="D119" s="106" t="s">
        <v>171</v>
      </c>
      <c r="E119" s="108" t="s">
        <v>14</v>
      </c>
      <c r="F119" s="109">
        <v>24</v>
      </c>
      <c r="G119" s="110">
        <v>3000</v>
      </c>
      <c r="H119" s="111">
        <v>0.15</v>
      </c>
      <c r="I119" s="112">
        <f>+F119*G119*H119</f>
        <v>10800</v>
      </c>
      <c r="K119" s="99"/>
      <c r="L119" s="99"/>
      <c r="M119" s="330"/>
      <c r="O119" s="109"/>
      <c r="P119" s="110"/>
      <c r="Q119" s="111"/>
      <c r="R119" s="112">
        <f>+O119*P119*Q119</f>
        <v>0</v>
      </c>
      <c r="U119" s="112">
        <f t="shared" ref="U119:U122" si="57">+I119+R119</f>
        <v>10800</v>
      </c>
      <c r="V119" s="293"/>
      <c r="W119" s="139"/>
    </row>
    <row r="120" spans="2:23" ht="13.8" hidden="1" outlineLevel="3" thickBot="1" x14ac:dyDescent="0.3">
      <c r="B120" s="113"/>
      <c r="C120" s="114"/>
      <c r="D120" s="113" t="s">
        <v>173</v>
      </c>
      <c r="E120" s="115" t="s">
        <v>14</v>
      </c>
      <c r="F120" s="116"/>
      <c r="G120" s="117"/>
      <c r="H120" s="117"/>
      <c r="I120" s="118">
        <f t="shared" ref="I120:I122" si="58">+F120*G120*H120</f>
        <v>0</v>
      </c>
      <c r="K120" s="99"/>
      <c r="L120" s="99"/>
      <c r="M120" s="330"/>
      <c r="O120" s="116"/>
      <c r="P120" s="117"/>
      <c r="Q120" s="117"/>
      <c r="R120" s="118">
        <f t="shared" ref="R120:R122" si="59">+O120*P120*Q120</f>
        <v>0</v>
      </c>
      <c r="U120" s="112">
        <f t="shared" si="57"/>
        <v>0</v>
      </c>
      <c r="V120" s="293"/>
      <c r="W120" s="139"/>
    </row>
    <row r="121" spans="2:23" ht="13.8" hidden="1" outlineLevel="3" thickBot="1" x14ac:dyDescent="0.3">
      <c r="B121" s="113"/>
      <c r="C121" s="114"/>
      <c r="D121" s="113" t="s">
        <v>259</v>
      </c>
      <c r="E121" s="115"/>
      <c r="F121" s="116"/>
      <c r="G121" s="117"/>
      <c r="H121" s="117"/>
      <c r="I121" s="118">
        <f t="shared" si="58"/>
        <v>0</v>
      </c>
      <c r="K121" s="99"/>
      <c r="L121" s="99"/>
      <c r="M121" s="330"/>
      <c r="O121" s="116"/>
      <c r="P121" s="117"/>
      <c r="Q121" s="117"/>
      <c r="R121" s="118">
        <f t="shared" si="59"/>
        <v>0</v>
      </c>
      <c r="U121" s="112">
        <f t="shared" si="57"/>
        <v>0</v>
      </c>
      <c r="V121" s="293"/>
      <c r="W121" s="139"/>
    </row>
    <row r="122" spans="2:23" ht="13.8" hidden="1" outlineLevel="3" thickBot="1" x14ac:dyDescent="0.3">
      <c r="B122" s="119"/>
      <c r="C122" s="120"/>
      <c r="D122" s="119"/>
      <c r="E122" s="121"/>
      <c r="F122" s="122"/>
      <c r="G122" s="123"/>
      <c r="H122" s="123"/>
      <c r="I122" s="124">
        <f t="shared" si="58"/>
        <v>0</v>
      </c>
      <c r="K122" s="99"/>
      <c r="L122" s="99"/>
      <c r="M122" s="330"/>
      <c r="O122" s="122"/>
      <c r="P122" s="123"/>
      <c r="Q122" s="123"/>
      <c r="R122" s="124">
        <f t="shared" si="59"/>
        <v>0</v>
      </c>
      <c r="U122" s="112">
        <f t="shared" si="57"/>
        <v>0</v>
      </c>
      <c r="V122" s="293"/>
      <c r="W122" s="139"/>
    </row>
    <row r="123" spans="2:23" ht="13.8" hidden="1" outlineLevel="2" thickBot="1" x14ac:dyDescent="0.3">
      <c r="B123" s="101" t="s">
        <v>450</v>
      </c>
      <c r="C123" s="92" t="s">
        <v>177</v>
      </c>
      <c r="D123" s="101" t="s">
        <v>178</v>
      </c>
      <c r="E123" s="102"/>
      <c r="F123" s="103"/>
      <c r="G123" s="104"/>
      <c r="H123" s="104"/>
      <c r="I123" s="105">
        <f>SUM(I124:I127)</f>
        <v>26750</v>
      </c>
      <c r="K123" s="134"/>
      <c r="L123" s="134">
        <f>+I123-K123</f>
        <v>26750</v>
      </c>
      <c r="M123" s="329"/>
      <c r="O123" s="103"/>
      <c r="P123" s="104"/>
      <c r="Q123" s="104"/>
      <c r="R123" s="138">
        <f>SUM(R124:R127)</f>
        <v>0</v>
      </c>
      <c r="U123" s="105">
        <f>+I123+R123</f>
        <v>26750</v>
      </c>
      <c r="V123" s="293">
        <f t="shared" si="56"/>
        <v>26750</v>
      </c>
      <c r="W123" s="139">
        <f>+IF(ISERROR(V123/U123),"",V123/U123)</f>
        <v>1</v>
      </c>
    </row>
    <row r="124" spans="2:23" ht="13.8" hidden="1" outlineLevel="3" thickBot="1" x14ac:dyDescent="0.3">
      <c r="B124" s="106"/>
      <c r="C124" s="107"/>
      <c r="D124" s="106" t="s">
        <v>179</v>
      </c>
      <c r="E124" s="108" t="s">
        <v>17</v>
      </c>
      <c r="F124" s="109">
        <v>5</v>
      </c>
      <c r="G124" s="110">
        <v>35</v>
      </c>
      <c r="H124" s="125">
        <f>5*2</f>
        <v>10</v>
      </c>
      <c r="I124" s="112">
        <f>+F124*G124*H124</f>
        <v>1750</v>
      </c>
      <c r="K124" s="99"/>
      <c r="L124" s="99"/>
      <c r="M124" s="330"/>
      <c r="O124" s="109"/>
      <c r="P124" s="110"/>
      <c r="Q124" s="125"/>
      <c r="R124" s="112">
        <f>+O124*P124*Q124</f>
        <v>0</v>
      </c>
      <c r="U124" s="112">
        <f t="shared" ref="U124:U127" si="60">+I124+R124</f>
        <v>1750</v>
      </c>
      <c r="V124" s="293"/>
      <c r="W124" s="139"/>
    </row>
    <row r="125" spans="2:23" ht="13.8" hidden="1" outlineLevel="3" thickBot="1" x14ac:dyDescent="0.3">
      <c r="B125" s="113"/>
      <c r="C125" s="114"/>
      <c r="D125" s="113" t="s">
        <v>181</v>
      </c>
      <c r="E125" s="115" t="s">
        <v>451</v>
      </c>
      <c r="F125" s="116"/>
      <c r="G125" s="117"/>
      <c r="H125" s="116"/>
      <c r="I125" s="118">
        <f t="shared" ref="I125:I127" si="61">+F125*G125*H125</f>
        <v>0</v>
      </c>
      <c r="K125" s="99"/>
      <c r="L125" s="99"/>
      <c r="M125" s="330"/>
      <c r="O125" s="116"/>
      <c r="P125" s="117"/>
      <c r="Q125" s="116"/>
      <c r="R125" s="118">
        <f t="shared" ref="R125:R127" si="62">+O125*P125*Q125</f>
        <v>0</v>
      </c>
      <c r="U125" s="112">
        <f t="shared" si="60"/>
        <v>0</v>
      </c>
      <c r="V125" s="293"/>
      <c r="W125" s="139"/>
    </row>
    <row r="126" spans="2:23" ht="13.8" hidden="1" outlineLevel="3" thickBot="1" x14ac:dyDescent="0.3">
      <c r="B126" s="113"/>
      <c r="C126" s="114"/>
      <c r="D126" s="113" t="s">
        <v>183</v>
      </c>
      <c r="E126" s="115" t="s">
        <v>451</v>
      </c>
      <c r="F126" s="116">
        <v>5</v>
      </c>
      <c r="G126" s="117">
        <v>100</v>
      </c>
      <c r="H126" s="116">
        <f>5*2</f>
        <v>10</v>
      </c>
      <c r="I126" s="118">
        <f t="shared" si="61"/>
        <v>5000</v>
      </c>
      <c r="K126" s="99"/>
      <c r="L126" s="99"/>
      <c r="M126" s="330"/>
      <c r="O126" s="116"/>
      <c r="P126" s="117"/>
      <c r="Q126" s="116"/>
      <c r="R126" s="118">
        <f t="shared" si="62"/>
        <v>0</v>
      </c>
      <c r="U126" s="112">
        <f t="shared" si="60"/>
        <v>5000</v>
      </c>
      <c r="V126" s="293"/>
      <c r="W126" s="139"/>
    </row>
    <row r="127" spans="2:23" ht="13.8" hidden="1" outlineLevel="3" thickBot="1" x14ac:dyDescent="0.3">
      <c r="B127" s="119"/>
      <c r="C127" s="120"/>
      <c r="D127" s="119" t="s">
        <v>185</v>
      </c>
      <c r="E127" s="121" t="s">
        <v>451</v>
      </c>
      <c r="F127" s="122">
        <v>2</v>
      </c>
      <c r="G127" s="123">
        <v>1000</v>
      </c>
      <c r="H127" s="122">
        <f>5*2</f>
        <v>10</v>
      </c>
      <c r="I127" s="124">
        <f t="shared" si="61"/>
        <v>20000</v>
      </c>
      <c r="K127" s="99"/>
      <c r="L127" s="99"/>
      <c r="M127" s="330"/>
      <c r="O127" s="122"/>
      <c r="P127" s="123"/>
      <c r="Q127" s="122"/>
      <c r="R127" s="124">
        <f t="shared" si="62"/>
        <v>0</v>
      </c>
      <c r="U127" s="112">
        <f t="shared" si="60"/>
        <v>20000</v>
      </c>
      <c r="V127" s="293"/>
      <c r="W127" s="139"/>
    </row>
    <row r="128" spans="2:23" hidden="1" outlineLevel="2" x14ac:dyDescent="0.25">
      <c r="B128" s="101" t="s">
        <v>450</v>
      </c>
      <c r="C128" s="92" t="s">
        <v>186</v>
      </c>
      <c r="D128" s="101" t="s">
        <v>187</v>
      </c>
      <c r="E128" s="102"/>
      <c r="F128" s="103"/>
      <c r="G128" s="104"/>
      <c r="H128" s="104"/>
      <c r="I128" s="105">
        <f>SUM(I129:I132)</f>
        <v>20000</v>
      </c>
      <c r="K128" s="134"/>
      <c r="L128" s="134">
        <f>+I128-K128</f>
        <v>20000</v>
      </c>
      <c r="M128" s="329"/>
      <c r="O128" s="103"/>
      <c r="P128" s="104"/>
      <c r="Q128" s="104"/>
      <c r="R128" s="138">
        <f>SUM(R129:R132)</f>
        <v>0</v>
      </c>
      <c r="U128" s="105">
        <f>+I128+R128</f>
        <v>20000</v>
      </c>
      <c r="V128" s="293">
        <f t="shared" si="56"/>
        <v>20000</v>
      </c>
      <c r="W128" s="139">
        <f>+IF(ISERROR(V128/U128),"",V128/U128)</f>
        <v>1</v>
      </c>
    </row>
    <row r="129" spans="2:23" ht="13.8" hidden="1" outlineLevel="3" thickBot="1" x14ac:dyDescent="0.3">
      <c r="B129" s="106"/>
      <c r="C129" s="107"/>
      <c r="D129" s="106" t="s">
        <v>188</v>
      </c>
      <c r="E129" s="108" t="s">
        <v>9</v>
      </c>
      <c r="F129" s="109">
        <v>20</v>
      </c>
      <c r="G129" s="110">
        <v>1000</v>
      </c>
      <c r="H129" s="111">
        <v>1</v>
      </c>
      <c r="I129" s="112">
        <f t="shared" ref="I129:I132" si="63">+F129*G129*H129</f>
        <v>20000</v>
      </c>
      <c r="K129" s="99"/>
      <c r="L129" s="99"/>
      <c r="M129" s="330"/>
      <c r="O129" s="109"/>
      <c r="P129" s="110"/>
      <c r="Q129" s="111"/>
      <c r="R129" s="112">
        <f t="shared" ref="R129:R132" si="64">+O129*P129*Q129</f>
        <v>0</v>
      </c>
      <c r="U129" s="112">
        <f t="shared" ref="U129:U132" si="65">+I129+R129</f>
        <v>20000</v>
      </c>
      <c r="V129" s="293"/>
      <c r="W129" s="139"/>
    </row>
    <row r="130" spans="2:23" ht="13.8" hidden="1" outlineLevel="3" thickBot="1" x14ac:dyDescent="0.3">
      <c r="B130" s="113"/>
      <c r="C130" s="114"/>
      <c r="D130" s="113"/>
      <c r="E130" s="115"/>
      <c r="F130" s="116"/>
      <c r="G130" s="117"/>
      <c r="H130" s="117"/>
      <c r="I130" s="118">
        <f t="shared" si="63"/>
        <v>0</v>
      </c>
      <c r="K130" s="99"/>
      <c r="L130" s="99"/>
      <c r="M130" s="330"/>
      <c r="O130" s="116"/>
      <c r="P130" s="117"/>
      <c r="Q130" s="117"/>
      <c r="R130" s="118">
        <f t="shared" si="64"/>
        <v>0</v>
      </c>
      <c r="U130" s="112">
        <f t="shared" si="65"/>
        <v>0</v>
      </c>
      <c r="V130" s="293"/>
      <c r="W130" s="139"/>
    </row>
    <row r="131" spans="2:23" ht="13.8" hidden="1" outlineLevel="3" thickBot="1" x14ac:dyDescent="0.3">
      <c r="B131" s="113"/>
      <c r="C131" s="114"/>
      <c r="D131" s="113"/>
      <c r="E131" s="115"/>
      <c r="F131" s="116"/>
      <c r="G131" s="117"/>
      <c r="H131" s="117"/>
      <c r="I131" s="118">
        <f t="shared" si="63"/>
        <v>0</v>
      </c>
      <c r="K131" s="99"/>
      <c r="L131" s="99"/>
      <c r="M131" s="330"/>
      <c r="O131" s="116"/>
      <c r="P131" s="117"/>
      <c r="Q131" s="117"/>
      <c r="R131" s="118">
        <f t="shared" si="64"/>
        <v>0</v>
      </c>
      <c r="U131" s="112">
        <f t="shared" si="65"/>
        <v>0</v>
      </c>
      <c r="V131" s="293"/>
      <c r="W131" s="139"/>
    </row>
    <row r="132" spans="2:23" ht="13.8" hidden="1" outlineLevel="3" thickBot="1" x14ac:dyDescent="0.3">
      <c r="B132" s="119"/>
      <c r="C132" s="120"/>
      <c r="D132" s="119"/>
      <c r="E132" s="121"/>
      <c r="F132" s="122"/>
      <c r="G132" s="123"/>
      <c r="H132" s="123"/>
      <c r="I132" s="124">
        <f t="shared" si="63"/>
        <v>0</v>
      </c>
      <c r="K132" s="99"/>
      <c r="L132" s="99"/>
      <c r="M132" s="330"/>
      <c r="O132" s="122"/>
      <c r="P132" s="123"/>
      <c r="Q132" s="123"/>
      <c r="R132" s="124">
        <f t="shared" si="64"/>
        <v>0</v>
      </c>
      <c r="U132" s="112">
        <f t="shared" si="65"/>
        <v>0</v>
      </c>
      <c r="V132" s="293"/>
      <c r="W132" s="139"/>
    </row>
    <row r="133" spans="2:23" ht="13.8" hidden="1" outlineLevel="2" thickBot="1" x14ac:dyDescent="0.3">
      <c r="B133" s="101" t="s">
        <v>450</v>
      </c>
      <c r="C133" s="92" t="s">
        <v>192</v>
      </c>
      <c r="D133" s="101" t="s">
        <v>193</v>
      </c>
      <c r="E133" s="102"/>
      <c r="F133" s="103"/>
      <c r="G133" s="104"/>
      <c r="H133" s="104"/>
      <c r="I133" s="105">
        <f>SUM(I134:I137)</f>
        <v>10500</v>
      </c>
      <c r="K133" s="134"/>
      <c r="L133" s="134">
        <f>+I133-K133</f>
        <v>10500</v>
      </c>
      <c r="M133" s="329"/>
      <c r="O133" s="103"/>
      <c r="P133" s="104"/>
      <c r="Q133" s="104"/>
      <c r="R133" s="138">
        <f>SUM(R134:R137)</f>
        <v>0</v>
      </c>
      <c r="U133" s="105">
        <f>+I133+R133</f>
        <v>10500</v>
      </c>
      <c r="V133" s="293">
        <f t="shared" si="56"/>
        <v>10500</v>
      </c>
      <c r="W133" s="139">
        <f>+IF(ISERROR(V133/U133),"",V133/U133)</f>
        <v>1</v>
      </c>
    </row>
    <row r="134" spans="2:23" ht="13.8" hidden="1" outlineLevel="3" thickBot="1" x14ac:dyDescent="0.3">
      <c r="B134" s="106"/>
      <c r="C134" s="107"/>
      <c r="D134" s="106" t="s">
        <v>194</v>
      </c>
      <c r="E134" s="108" t="s">
        <v>17</v>
      </c>
      <c r="F134" s="109">
        <v>5</v>
      </c>
      <c r="G134" s="110">
        <v>30</v>
      </c>
      <c r="H134" s="125">
        <v>50</v>
      </c>
      <c r="I134" s="112">
        <f t="shared" ref="I134:I137" si="66">+F134*G134*H134</f>
        <v>7500</v>
      </c>
      <c r="K134" s="99"/>
      <c r="L134" s="99"/>
      <c r="M134" s="330"/>
      <c r="O134" s="109"/>
      <c r="P134" s="110"/>
      <c r="Q134" s="125"/>
      <c r="R134" s="112">
        <f t="shared" ref="R134:R137" si="67">+O134*P134*Q134</f>
        <v>0</v>
      </c>
      <c r="U134" s="112">
        <f t="shared" ref="U134:U137" si="68">+I134+R134</f>
        <v>7500</v>
      </c>
      <c r="V134" s="293"/>
      <c r="W134" s="139"/>
    </row>
    <row r="135" spans="2:23" ht="13.8" hidden="1" outlineLevel="3" thickBot="1" x14ac:dyDescent="0.3">
      <c r="B135" s="113"/>
      <c r="C135" s="114"/>
      <c r="D135" s="113" t="s">
        <v>452</v>
      </c>
      <c r="E135" s="115" t="s">
        <v>17</v>
      </c>
      <c r="F135" s="116">
        <v>3</v>
      </c>
      <c r="G135" s="117">
        <v>250</v>
      </c>
      <c r="H135" s="116">
        <v>4</v>
      </c>
      <c r="I135" s="118">
        <f t="shared" si="66"/>
        <v>3000</v>
      </c>
      <c r="K135" s="99"/>
      <c r="L135" s="99"/>
      <c r="M135" s="330"/>
      <c r="O135" s="116"/>
      <c r="P135" s="117"/>
      <c r="Q135" s="116"/>
      <c r="R135" s="118">
        <f t="shared" si="67"/>
        <v>0</v>
      </c>
      <c r="U135" s="112">
        <f t="shared" si="68"/>
        <v>3000</v>
      </c>
      <c r="V135" s="293"/>
      <c r="W135" s="139"/>
    </row>
    <row r="136" spans="2:23" ht="13.8" hidden="1" outlineLevel="3" thickBot="1" x14ac:dyDescent="0.3">
      <c r="B136" s="113"/>
      <c r="C136" s="114"/>
      <c r="D136" s="113"/>
      <c r="E136" s="115"/>
      <c r="F136" s="116"/>
      <c r="G136" s="117"/>
      <c r="H136" s="117"/>
      <c r="I136" s="118">
        <f t="shared" si="66"/>
        <v>0</v>
      </c>
      <c r="K136" s="99"/>
      <c r="L136" s="99"/>
      <c r="M136" s="330"/>
      <c r="O136" s="116"/>
      <c r="P136" s="117"/>
      <c r="Q136" s="117"/>
      <c r="R136" s="118">
        <f t="shared" si="67"/>
        <v>0</v>
      </c>
      <c r="U136" s="112">
        <f t="shared" si="68"/>
        <v>0</v>
      </c>
      <c r="V136" s="293"/>
      <c r="W136" s="139"/>
    </row>
    <row r="137" spans="2:23" ht="13.8" hidden="1" outlineLevel="3" thickBot="1" x14ac:dyDescent="0.3">
      <c r="B137" s="119"/>
      <c r="C137" s="120"/>
      <c r="D137" s="119"/>
      <c r="E137" s="121"/>
      <c r="F137" s="122"/>
      <c r="G137" s="123"/>
      <c r="H137" s="123"/>
      <c r="I137" s="124">
        <f t="shared" si="66"/>
        <v>0</v>
      </c>
      <c r="K137" s="99"/>
      <c r="L137" s="99"/>
      <c r="M137" s="330"/>
      <c r="O137" s="122"/>
      <c r="P137" s="123"/>
      <c r="Q137" s="123"/>
      <c r="R137" s="124">
        <f t="shared" si="67"/>
        <v>0</v>
      </c>
      <c r="U137" s="112">
        <f t="shared" si="68"/>
        <v>0</v>
      </c>
      <c r="V137" s="293"/>
      <c r="W137" s="139"/>
    </row>
    <row r="138" spans="2:23" ht="13.8" hidden="1" outlineLevel="2" thickBot="1" x14ac:dyDescent="0.3">
      <c r="B138" s="101" t="s">
        <v>450</v>
      </c>
      <c r="C138" s="92" t="s">
        <v>202</v>
      </c>
      <c r="D138" s="101" t="s">
        <v>198</v>
      </c>
      <c r="E138" s="102"/>
      <c r="F138" s="103"/>
      <c r="G138" s="104"/>
      <c r="H138" s="104"/>
      <c r="I138" s="105">
        <f>SUM(I139:I142)</f>
        <v>25000</v>
      </c>
      <c r="K138" s="134"/>
      <c r="L138" s="134">
        <f>+I138-K138</f>
        <v>25000</v>
      </c>
      <c r="M138" s="329"/>
      <c r="O138" s="103"/>
      <c r="P138" s="104"/>
      <c r="Q138" s="104"/>
      <c r="R138" s="138">
        <f>SUM(R139:R142)</f>
        <v>0</v>
      </c>
      <c r="U138" s="105">
        <f>+I138+R138</f>
        <v>25000</v>
      </c>
      <c r="V138" s="293">
        <f t="shared" si="56"/>
        <v>25000</v>
      </c>
      <c r="W138" s="139">
        <f>+IF(ISERROR(V138/U138),"",V138/U138)</f>
        <v>1</v>
      </c>
    </row>
    <row r="139" spans="2:23" ht="27" hidden="1" outlineLevel="3" thickBot="1" x14ac:dyDescent="0.3">
      <c r="B139" s="106"/>
      <c r="C139" s="107"/>
      <c r="D139" s="106" t="s">
        <v>199</v>
      </c>
      <c r="E139" s="108" t="s">
        <v>451</v>
      </c>
      <c r="F139" s="109">
        <v>10</v>
      </c>
      <c r="G139" s="110">
        <v>2500</v>
      </c>
      <c r="H139" s="111"/>
      <c r="I139" s="112">
        <f>+F139*G139</f>
        <v>25000</v>
      </c>
      <c r="K139" s="99"/>
      <c r="L139" s="99"/>
      <c r="M139" s="330"/>
      <c r="O139" s="109"/>
      <c r="P139" s="110"/>
      <c r="Q139" s="111"/>
      <c r="R139" s="112">
        <f>+O139*P139</f>
        <v>0</v>
      </c>
      <c r="U139" s="112">
        <f t="shared" ref="U139:U142" si="69">+I139+R139</f>
        <v>25000</v>
      </c>
      <c r="V139" s="293"/>
      <c r="W139" s="139"/>
    </row>
    <row r="140" spans="2:23" ht="13.8" hidden="1" outlineLevel="3" thickBot="1" x14ac:dyDescent="0.3">
      <c r="B140" s="113"/>
      <c r="C140" s="114"/>
      <c r="D140" s="113"/>
      <c r="E140" s="115"/>
      <c r="F140" s="116"/>
      <c r="G140" s="117"/>
      <c r="H140" s="117"/>
      <c r="I140" s="118">
        <f t="shared" ref="I140:I142" si="70">+F140*G140</f>
        <v>0</v>
      </c>
      <c r="K140" s="99"/>
      <c r="L140" s="99"/>
      <c r="M140" s="330"/>
      <c r="O140" s="116"/>
      <c r="P140" s="117"/>
      <c r="Q140" s="117"/>
      <c r="R140" s="118">
        <f t="shared" ref="R140:R142" si="71">+O140*P140</f>
        <v>0</v>
      </c>
      <c r="U140" s="112">
        <f t="shared" si="69"/>
        <v>0</v>
      </c>
      <c r="V140" s="293"/>
      <c r="W140" s="139"/>
    </row>
    <row r="141" spans="2:23" ht="13.8" hidden="1" outlineLevel="3" thickBot="1" x14ac:dyDescent="0.3">
      <c r="B141" s="113"/>
      <c r="C141" s="114"/>
      <c r="D141" s="113"/>
      <c r="E141" s="115"/>
      <c r="F141" s="116"/>
      <c r="G141" s="117"/>
      <c r="H141" s="117"/>
      <c r="I141" s="118">
        <f t="shared" si="70"/>
        <v>0</v>
      </c>
      <c r="K141" s="99"/>
      <c r="L141" s="99"/>
      <c r="M141" s="330"/>
      <c r="O141" s="116"/>
      <c r="P141" s="117"/>
      <c r="Q141" s="117"/>
      <c r="R141" s="118">
        <f t="shared" si="71"/>
        <v>0</v>
      </c>
      <c r="U141" s="112">
        <f t="shared" si="69"/>
        <v>0</v>
      </c>
      <c r="V141" s="293"/>
      <c r="W141" s="139"/>
    </row>
    <row r="142" spans="2:23" ht="13.8" hidden="1" outlineLevel="3" thickBot="1" x14ac:dyDescent="0.3">
      <c r="B142" s="119"/>
      <c r="C142" s="120"/>
      <c r="D142" s="119"/>
      <c r="E142" s="121"/>
      <c r="F142" s="122"/>
      <c r="G142" s="123"/>
      <c r="H142" s="123"/>
      <c r="I142" s="124">
        <f t="shared" si="70"/>
        <v>0</v>
      </c>
      <c r="K142" s="99"/>
      <c r="L142" s="99"/>
      <c r="M142" s="330"/>
      <c r="O142" s="122"/>
      <c r="P142" s="123"/>
      <c r="Q142" s="123"/>
      <c r="R142" s="124">
        <f t="shared" si="71"/>
        <v>0</v>
      </c>
      <c r="U142" s="112">
        <f t="shared" si="69"/>
        <v>0</v>
      </c>
      <c r="V142" s="293"/>
      <c r="W142" s="139"/>
    </row>
    <row r="143" spans="2:23" ht="13.8" hidden="1" outlineLevel="2" thickBot="1" x14ac:dyDescent="0.3">
      <c r="B143" s="101" t="s">
        <v>450</v>
      </c>
      <c r="C143" s="92" t="s">
        <v>206</v>
      </c>
      <c r="D143" s="101" t="s">
        <v>203</v>
      </c>
      <c r="E143" s="102"/>
      <c r="F143" s="103"/>
      <c r="G143" s="104"/>
      <c r="H143" s="104"/>
      <c r="I143" s="105">
        <f>SUM(I144:I147)</f>
        <v>10000</v>
      </c>
      <c r="K143" s="134"/>
      <c r="L143" s="134">
        <f>+I143-K143</f>
        <v>10000</v>
      </c>
      <c r="M143" s="329"/>
      <c r="O143" s="103"/>
      <c r="P143" s="104"/>
      <c r="Q143" s="104"/>
      <c r="R143" s="138">
        <f>SUM(R144:R147)</f>
        <v>0</v>
      </c>
      <c r="U143" s="105">
        <f>+I143+R143</f>
        <v>10000</v>
      </c>
      <c r="V143" s="293">
        <f t="shared" si="56"/>
        <v>10000</v>
      </c>
      <c r="W143" s="139">
        <f>+IF(ISERROR(V143/U143),"",V143/U143)</f>
        <v>1</v>
      </c>
    </row>
    <row r="144" spans="2:23" ht="13.8" hidden="1" outlineLevel="3" thickBot="1" x14ac:dyDescent="0.3">
      <c r="B144" s="106"/>
      <c r="C144" s="107"/>
      <c r="D144" s="106" t="s">
        <v>454</v>
      </c>
      <c r="E144" s="108" t="s">
        <v>451</v>
      </c>
      <c r="F144" s="109">
        <v>1</v>
      </c>
      <c r="G144" s="110">
        <v>10000</v>
      </c>
      <c r="H144" s="111"/>
      <c r="I144" s="112">
        <f t="shared" ref="I144:I147" si="72">+F144*G144</f>
        <v>10000</v>
      </c>
      <c r="K144" s="99"/>
      <c r="L144" s="99"/>
      <c r="M144" s="330"/>
      <c r="O144" s="109"/>
      <c r="P144" s="110"/>
      <c r="Q144" s="111"/>
      <c r="R144" s="112">
        <f t="shared" ref="R144:R147" si="73">+O144*P144</f>
        <v>0</v>
      </c>
      <c r="U144" s="112">
        <f t="shared" ref="U144:U147" si="74">+I144+R144</f>
        <v>10000</v>
      </c>
      <c r="V144" s="293"/>
      <c r="W144" s="139"/>
    </row>
    <row r="145" spans="2:23" ht="13.8" hidden="1" outlineLevel="3" thickBot="1" x14ac:dyDescent="0.3">
      <c r="B145" s="113"/>
      <c r="C145" s="114"/>
      <c r="D145" s="113"/>
      <c r="E145" s="115"/>
      <c r="F145" s="116"/>
      <c r="G145" s="117"/>
      <c r="H145" s="117"/>
      <c r="I145" s="118">
        <f t="shared" si="72"/>
        <v>0</v>
      </c>
      <c r="K145" s="99"/>
      <c r="L145" s="99"/>
      <c r="M145" s="330"/>
      <c r="O145" s="116"/>
      <c r="P145" s="117"/>
      <c r="Q145" s="117"/>
      <c r="R145" s="118">
        <f t="shared" si="73"/>
        <v>0</v>
      </c>
      <c r="U145" s="112">
        <f t="shared" si="74"/>
        <v>0</v>
      </c>
      <c r="V145" s="293"/>
      <c r="W145" s="139"/>
    </row>
    <row r="146" spans="2:23" ht="13.8" hidden="1" outlineLevel="3" thickBot="1" x14ac:dyDescent="0.3">
      <c r="B146" s="113"/>
      <c r="C146" s="114"/>
      <c r="D146" s="113"/>
      <c r="E146" s="115"/>
      <c r="F146" s="116"/>
      <c r="G146" s="117"/>
      <c r="H146" s="117"/>
      <c r="I146" s="118">
        <f t="shared" si="72"/>
        <v>0</v>
      </c>
      <c r="K146" s="99"/>
      <c r="L146" s="99"/>
      <c r="M146" s="330"/>
      <c r="O146" s="116"/>
      <c r="P146" s="117"/>
      <c r="Q146" s="117"/>
      <c r="R146" s="118">
        <f t="shared" si="73"/>
        <v>0</v>
      </c>
      <c r="U146" s="112">
        <f t="shared" si="74"/>
        <v>0</v>
      </c>
      <c r="V146" s="293"/>
      <c r="W146" s="139"/>
    </row>
    <row r="147" spans="2:23" ht="13.8" hidden="1" outlineLevel="3" thickBot="1" x14ac:dyDescent="0.3">
      <c r="B147" s="119"/>
      <c r="C147" s="120"/>
      <c r="D147" s="119"/>
      <c r="E147" s="121"/>
      <c r="F147" s="122"/>
      <c r="G147" s="123"/>
      <c r="H147" s="123"/>
      <c r="I147" s="124">
        <f t="shared" si="72"/>
        <v>0</v>
      </c>
      <c r="K147" s="99"/>
      <c r="L147" s="99"/>
      <c r="M147" s="330"/>
      <c r="O147" s="122"/>
      <c r="P147" s="123"/>
      <c r="Q147" s="123"/>
      <c r="R147" s="124">
        <f t="shared" si="73"/>
        <v>0</v>
      </c>
      <c r="U147" s="112">
        <f t="shared" si="74"/>
        <v>0</v>
      </c>
      <c r="V147" s="293"/>
      <c r="W147" s="139"/>
    </row>
    <row r="148" spans="2:23" ht="13.8" hidden="1" outlineLevel="2" thickBot="1" x14ac:dyDescent="0.3">
      <c r="B148" s="101" t="s">
        <v>450</v>
      </c>
      <c r="C148" s="92" t="s">
        <v>389</v>
      </c>
      <c r="D148" s="101" t="s">
        <v>207</v>
      </c>
      <c r="E148" s="102"/>
      <c r="F148" s="103"/>
      <c r="G148" s="104"/>
      <c r="H148" s="104"/>
      <c r="I148" s="105">
        <f>SUM(I149:I152)</f>
        <v>0</v>
      </c>
      <c r="K148" s="134"/>
      <c r="L148" s="134">
        <f>+I148-K148</f>
        <v>0</v>
      </c>
      <c r="M148" s="329"/>
      <c r="O148" s="103"/>
      <c r="P148" s="104"/>
      <c r="Q148" s="104"/>
      <c r="R148" s="138">
        <f>SUM(R149:R152)</f>
        <v>0</v>
      </c>
      <c r="U148" s="105">
        <f>+I148+R148</f>
        <v>0</v>
      </c>
      <c r="V148" s="293">
        <f t="shared" si="56"/>
        <v>0</v>
      </c>
      <c r="W148" s="139" t="str">
        <f>+IF(ISERROR(V148/U148),"",V148/U148)</f>
        <v/>
      </c>
    </row>
    <row r="149" spans="2:23" ht="13.8" hidden="1" outlineLevel="3" thickBot="1" x14ac:dyDescent="0.3">
      <c r="B149" s="106"/>
      <c r="C149" s="107"/>
      <c r="D149" s="106"/>
      <c r="E149" s="108"/>
      <c r="F149" s="109"/>
      <c r="G149" s="110"/>
      <c r="H149" s="111"/>
      <c r="I149" s="112"/>
      <c r="K149" s="99"/>
      <c r="L149" s="99"/>
      <c r="M149" s="330"/>
      <c r="O149" s="109"/>
      <c r="P149" s="110"/>
      <c r="Q149" s="111"/>
      <c r="R149" s="112"/>
      <c r="U149" s="112">
        <f t="shared" ref="U149:U152" si="75">+I149+R149</f>
        <v>0</v>
      </c>
      <c r="V149" s="293"/>
      <c r="W149" s="139"/>
    </row>
    <row r="150" spans="2:23" ht="13.8" hidden="1" outlineLevel="3" thickBot="1" x14ac:dyDescent="0.3">
      <c r="B150" s="113"/>
      <c r="C150" s="114"/>
      <c r="D150" s="113"/>
      <c r="E150" s="115"/>
      <c r="F150" s="116"/>
      <c r="G150" s="117"/>
      <c r="H150" s="117"/>
      <c r="I150" s="118"/>
      <c r="K150" s="99"/>
      <c r="L150" s="99"/>
      <c r="M150" s="330"/>
      <c r="O150" s="116"/>
      <c r="P150" s="117"/>
      <c r="Q150" s="117"/>
      <c r="R150" s="118"/>
      <c r="U150" s="112">
        <f t="shared" si="75"/>
        <v>0</v>
      </c>
      <c r="V150" s="293"/>
      <c r="W150" s="139"/>
    </row>
    <row r="151" spans="2:23" ht="13.8" hidden="1" outlineLevel="3" thickBot="1" x14ac:dyDescent="0.3">
      <c r="B151" s="113"/>
      <c r="C151" s="114"/>
      <c r="D151" s="113"/>
      <c r="E151" s="115"/>
      <c r="F151" s="116"/>
      <c r="G151" s="117"/>
      <c r="H151" s="117"/>
      <c r="I151" s="118"/>
      <c r="K151" s="99"/>
      <c r="L151" s="99"/>
      <c r="M151" s="330"/>
      <c r="O151" s="116"/>
      <c r="P151" s="117"/>
      <c r="Q151" s="117"/>
      <c r="R151" s="118"/>
      <c r="U151" s="112">
        <f t="shared" si="75"/>
        <v>0</v>
      </c>
      <c r="V151" s="293"/>
      <c r="W151" s="139"/>
    </row>
    <row r="152" spans="2:23" ht="13.8" hidden="1" outlineLevel="3" thickBot="1" x14ac:dyDescent="0.3">
      <c r="B152" s="119"/>
      <c r="C152" s="120"/>
      <c r="D152" s="119"/>
      <c r="E152" s="121"/>
      <c r="F152" s="122"/>
      <c r="G152" s="123"/>
      <c r="H152" s="123"/>
      <c r="I152" s="124"/>
      <c r="K152" s="99"/>
      <c r="L152" s="99"/>
      <c r="M152" s="330"/>
      <c r="O152" s="122"/>
      <c r="P152" s="123"/>
      <c r="Q152" s="123"/>
      <c r="R152" s="124"/>
      <c r="U152" s="112">
        <f t="shared" si="75"/>
        <v>0</v>
      </c>
      <c r="V152" s="293"/>
      <c r="W152" s="139"/>
    </row>
    <row r="153" spans="2:23" ht="14.4" outlineLevel="1" collapsed="1" thickBot="1" x14ac:dyDescent="0.3">
      <c r="B153" s="45" t="s">
        <v>390</v>
      </c>
      <c r="C153" s="45" t="s">
        <v>167</v>
      </c>
      <c r="D153" s="45" t="s">
        <v>168</v>
      </c>
      <c r="E153" s="94"/>
      <c r="F153" s="94"/>
      <c r="G153" s="94"/>
      <c r="H153" s="94"/>
      <c r="I153" s="100">
        <f>+I154+I159+I164+I169+I174+I179+I184</f>
        <v>103050</v>
      </c>
      <c r="K153" s="100">
        <f>+K154+K159+K164+K169+K174+K179+K184</f>
        <v>0</v>
      </c>
      <c r="L153" s="100">
        <f t="shared" ref="L153:M153" si="76">+L154+L159+L164+L169+L174+L179+L184</f>
        <v>103050</v>
      </c>
      <c r="M153" s="100">
        <f t="shared" si="76"/>
        <v>0</v>
      </c>
      <c r="O153" s="94"/>
      <c r="P153" s="94"/>
      <c r="Q153" s="94"/>
      <c r="R153" s="100">
        <f>+R154+R159+R164+R169+R174+R179+R184</f>
        <v>0</v>
      </c>
      <c r="U153" s="100">
        <f>+U154+U159+U164+U169+U174+U179+U184</f>
        <v>103050</v>
      </c>
      <c r="V153" s="291">
        <f>SUM(V154:V184)</f>
        <v>103050</v>
      </c>
      <c r="W153" s="132">
        <f>+IF(ISERROR(V153/U153),"",V153/U153)</f>
        <v>1</v>
      </c>
    </row>
    <row r="154" spans="2:23" ht="13.8" hidden="1" outlineLevel="2" thickBot="1" x14ac:dyDescent="0.3">
      <c r="B154" s="101" t="s">
        <v>450</v>
      </c>
      <c r="C154" s="92" t="s">
        <v>169</v>
      </c>
      <c r="D154" s="101" t="s">
        <v>170</v>
      </c>
      <c r="E154" s="102"/>
      <c r="F154" s="103"/>
      <c r="G154" s="104"/>
      <c r="H154" s="104"/>
      <c r="I154" s="105">
        <f>SUM(I155:I158)</f>
        <v>10800</v>
      </c>
      <c r="K154" s="134"/>
      <c r="L154" s="134">
        <f>+I154-K154</f>
        <v>10800</v>
      </c>
      <c r="M154" s="329"/>
      <c r="O154" s="103"/>
      <c r="P154" s="104"/>
      <c r="Q154" s="104"/>
      <c r="R154" s="138">
        <f>SUM(R155:R158)</f>
        <v>0</v>
      </c>
      <c r="U154" s="105">
        <f>+I154+R154</f>
        <v>10800</v>
      </c>
      <c r="V154" s="293">
        <f t="shared" ref="V154:V184" si="77">+U154-K154</f>
        <v>10800</v>
      </c>
      <c r="W154" s="139">
        <f>+IF(ISERROR(V154/U154),"",V154/U154)</f>
        <v>1</v>
      </c>
    </row>
    <row r="155" spans="2:23" ht="13.8" hidden="1" outlineLevel="3" thickBot="1" x14ac:dyDescent="0.3">
      <c r="B155" s="106"/>
      <c r="C155" s="107"/>
      <c r="D155" s="106" t="s">
        <v>171</v>
      </c>
      <c r="E155" s="108" t="s">
        <v>14</v>
      </c>
      <c r="F155" s="109">
        <v>24</v>
      </c>
      <c r="G155" s="110">
        <v>3000</v>
      </c>
      <c r="H155" s="111">
        <v>0.15</v>
      </c>
      <c r="I155" s="112">
        <f>+F155*G155*H155</f>
        <v>10800</v>
      </c>
      <c r="K155" s="99"/>
      <c r="L155" s="99"/>
      <c r="M155" s="330"/>
      <c r="O155" s="109"/>
      <c r="P155" s="110"/>
      <c r="Q155" s="111"/>
      <c r="R155" s="112">
        <f>+O155*P155*Q155</f>
        <v>0</v>
      </c>
      <c r="U155" s="112">
        <f t="shared" ref="U155:U158" si="78">+I155+R155</f>
        <v>10800</v>
      </c>
      <c r="V155" s="293"/>
      <c r="W155" s="139"/>
    </row>
    <row r="156" spans="2:23" ht="13.8" hidden="1" outlineLevel="3" thickBot="1" x14ac:dyDescent="0.3">
      <c r="B156" s="113"/>
      <c r="C156" s="114"/>
      <c r="D156" s="113" t="s">
        <v>173</v>
      </c>
      <c r="E156" s="115" t="s">
        <v>14</v>
      </c>
      <c r="F156" s="116"/>
      <c r="G156" s="117"/>
      <c r="H156" s="117"/>
      <c r="I156" s="118">
        <f t="shared" ref="I156:I158" si="79">+F156*G156*H156</f>
        <v>0</v>
      </c>
      <c r="K156" s="99"/>
      <c r="L156" s="99"/>
      <c r="M156" s="330"/>
      <c r="O156" s="116"/>
      <c r="P156" s="117"/>
      <c r="Q156" s="117"/>
      <c r="R156" s="118">
        <f t="shared" ref="R156:R158" si="80">+O156*P156*Q156</f>
        <v>0</v>
      </c>
      <c r="U156" s="112">
        <f t="shared" si="78"/>
        <v>0</v>
      </c>
      <c r="V156" s="293"/>
      <c r="W156" s="139"/>
    </row>
    <row r="157" spans="2:23" ht="13.8" hidden="1" outlineLevel="3" thickBot="1" x14ac:dyDescent="0.3">
      <c r="B157" s="113"/>
      <c r="C157" s="114"/>
      <c r="D157" s="113" t="s">
        <v>259</v>
      </c>
      <c r="E157" s="115"/>
      <c r="F157" s="116"/>
      <c r="G157" s="117"/>
      <c r="H157" s="117"/>
      <c r="I157" s="118">
        <f t="shared" si="79"/>
        <v>0</v>
      </c>
      <c r="K157" s="99"/>
      <c r="L157" s="99"/>
      <c r="M157" s="330"/>
      <c r="O157" s="116"/>
      <c r="P157" s="117"/>
      <c r="Q157" s="117"/>
      <c r="R157" s="118">
        <f t="shared" si="80"/>
        <v>0</v>
      </c>
      <c r="U157" s="112">
        <f t="shared" si="78"/>
        <v>0</v>
      </c>
      <c r="V157" s="293"/>
      <c r="W157" s="139"/>
    </row>
    <row r="158" spans="2:23" ht="13.8" hidden="1" outlineLevel="3" thickBot="1" x14ac:dyDescent="0.3">
      <c r="B158" s="119"/>
      <c r="C158" s="120"/>
      <c r="D158" s="119"/>
      <c r="E158" s="121"/>
      <c r="F158" s="122"/>
      <c r="G158" s="123"/>
      <c r="H158" s="123"/>
      <c r="I158" s="124">
        <f t="shared" si="79"/>
        <v>0</v>
      </c>
      <c r="K158" s="99"/>
      <c r="L158" s="99"/>
      <c r="M158" s="330"/>
      <c r="O158" s="122"/>
      <c r="P158" s="123"/>
      <c r="Q158" s="123"/>
      <c r="R158" s="124">
        <f t="shared" si="80"/>
        <v>0</v>
      </c>
      <c r="U158" s="112">
        <f t="shared" si="78"/>
        <v>0</v>
      </c>
      <c r="V158" s="293"/>
      <c r="W158" s="139"/>
    </row>
    <row r="159" spans="2:23" ht="13.8" hidden="1" outlineLevel="2" thickBot="1" x14ac:dyDescent="0.3">
      <c r="B159" s="101" t="s">
        <v>450</v>
      </c>
      <c r="C159" s="92" t="s">
        <v>177</v>
      </c>
      <c r="D159" s="101" t="s">
        <v>178</v>
      </c>
      <c r="E159" s="102"/>
      <c r="F159" s="103"/>
      <c r="G159" s="104"/>
      <c r="H159" s="104"/>
      <c r="I159" s="105">
        <f>SUM(I160:I163)</f>
        <v>26750</v>
      </c>
      <c r="K159" s="134"/>
      <c r="L159" s="134">
        <f>+I159-K159</f>
        <v>26750</v>
      </c>
      <c r="M159" s="329"/>
      <c r="O159" s="103"/>
      <c r="P159" s="104"/>
      <c r="Q159" s="104"/>
      <c r="R159" s="138">
        <f>SUM(R160:R163)</f>
        <v>0</v>
      </c>
      <c r="U159" s="105">
        <f>+I159+R159</f>
        <v>26750</v>
      </c>
      <c r="V159" s="293">
        <f t="shared" si="77"/>
        <v>26750</v>
      </c>
      <c r="W159" s="139">
        <f>+IF(ISERROR(V159/U159),"",V159/U159)</f>
        <v>1</v>
      </c>
    </row>
    <row r="160" spans="2:23" ht="13.8" hidden="1" outlineLevel="3" thickBot="1" x14ac:dyDescent="0.3">
      <c r="B160" s="106"/>
      <c r="C160" s="107"/>
      <c r="D160" s="106" t="s">
        <v>179</v>
      </c>
      <c r="E160" s="108" t="s">
        <v>17</v>
      </c>
      <c r="F160" s="109">
        <v>5</v>
      </c>
      <c r="G160" s="110">
        <v>35</v>
      </c>
      <c r="H160" s="125">
        <f>5*2</f>
        <v>10</v>
      </c>
      <c r="I160" s="112">
        <f>+F160*G160*H160</f>
        <v>1750</v>
      </c>
      <c r="K160" s="99"/>
      <c r="L160" s="99"/>
      <c r="M160" s="330"/>
      <c r="O160" s="109"/>
      <c r="P160" s="110"/>
      <c r="Q160" s="125"/>
      <c r="R160" s="112">
        <f>+O160*P160*Q160</f>
        <v>0</v>
      </c>
      <c r="U160" s="112">
        <f t="shared" ref="U160:U163" si="81">+I160+R160</f>
        <v>1750</v>
      </c>
      <c r="V160" s="293"/>
      <c r="W160" s="139"/>
    </row>
    <row r="161" spans="2:23" ht="13.8" hidden="1" outlineLevel="3" thickBot="1" x14ac:dyDescent="0.3">
      <c r="B161" s="113"/>
      <c r="C161" s="114"/>
      <c r="D161" s="113" t="s">
        <v>181</v>
      </c>
      <c r="E161" s="115" t="s">
        <v>451</v>
      </c>
      <c r="F161" s="116"/>
      <c r="G161" s="117"/>
      <c r="H161" s="116"/>
      <c r="I161" s="118">
        <f t="shared" ref="I161:I163" si="82">+F161*G161*H161</f>
        <v>0</v>
      </c>
      <c r="K161" s="99"/>
      <c r="L161" s="99"/>
      <c r="M161" s="330"/>
      <c r="O161" s="116"/>
      <c r="P161" s="117"/>
      <c r="Q161" s="116"/>
      <c r="R161" s="118">
        <f t="shared" ref="R161:R163" si="83">+O161*P161*Q161</f>
        <v>0</v>
      </c>
      <c r="U161" s="112">
        <f t="shared" si="81"/>
        <v>0</v>
      </c>
      <c r="V161" s="293"/>
      <c r="W161" s="139"/>
    </row>
    <row r="162" spans="2:23" ht="13.8" hidden="1" outlineLevel="3" thickBot="1" x14ac:dyDescent="0.3">
      <c r="B162" s="113"/>
      <c r="C162" s="114"/>
      <c r="D162" s="113" t="s">
        <v>183</v>
      </c>
      <c r="E162" s="115" t="s">
        <v>451</v>
      </c>
      <c r="F162" s="116">
        <v>5</v>
      </c>
      <c r="G162" s="117">
        <v>100</v>
      </c>
      <c r="H162" s="116">
        <f>5*2</f>
        <v>10</v>
      </c>
      <c r="I162" s="118">
        <f t="shared" si="82"/>
        <v>5000</v>
      </c>
      <c r="K162" s="99"/>
      <c r="L162" s="99"/>
      <c r="M162" s="330"/>
      <c r="O162" s="116"/>
      <c r="P162" s="117"/>
      <c r="Q162" s="116"/>
      <c r="R162" s="118">
        <f t="shared" si="83"/>
        <v>0</v>
      </c>
      <c r="U162" s="112">
        <f t="shared" si="81"/>
        <v>5000</v>
      </c>
      <c r="V162" s="293"/>
      <c r="W162" s="139"/>
    </row>
    <row r="163" spans="2:23" ht="13.8" hidden="1" outlineLevel="3" thickBot="1" x14ac:dyDescent="0.3">
      <c r="B163" s="119"/>
      <c r="C163" s="120"/>
      <c r="D163" s="119" t="s">
        <v>185</v>
      </c>
      <c r="E163" s="121" t="s">
        <v>451</v>
      </c>
      <c r="F163" s="122">
        <v>2</v>
      </c>
      <c r="G163" s="123">
        <v>1000</v>
      </c>
      <c r="H163" s="122">
        <f>5*2</f>
        <v>10</v>
      </c>
      <c r="I163" s="124">
        <f t="shared" si="82"/>
        <v>20000</v>
      </c>
      <c r="K163" s="99"/>
      <c r="L163" s="99"/>
      <c r="M163" s="330"/>
      <c r="O163" s="122"/>
      <c r="P163" s="123"/>
      <c r="Q163" s="122"/>
      <c r="R163" s="124">
        <f t="shared" si="83"/>
        <v>0</v>
      </c>
      <c r="U163" s="112">
        <f t="shared" si="81"/>
        <v>20000</v>
      </c>
      <c r="V163" s="293"/>
      <c r="W163" s="139"/>
    </row>
    <row r="164" spans="2:23" hidden="1" outlineLevel="2" x14ac:dyDescent="0.25">
      <c r="B164" s="101" t="s">
        <v>450</v>
      </c>
      <c r="C164" s="92" t="s">
        <v>186</v>
      </c>
      <c r="D164" s="101" t="s">
        <v>187</v>
      </c>
      <c r="E164" s="102"/>
      <c r="F164" s="103"/>
      <c r="G164" s="104"/>
      <c r="H164" s="104"/>
      <c r="I164" s="105">
        <f>SUM(I165:I168)</f>
        <v>20000</v>
      </c>
      <c r="K164" s="134"/>
      <c r="L164" s="134">
        <f>+I164-K164</f>
        <v>20000</v>
      </c>
      <c r="M164" s="329"/>
      <c r="O164" s="103"/>
      <c r="P164" s="104"/>
      <c r="Q164" s="104"/>
      <c r="R164" s="138">
        <f>SUM(R165:R168)</f>
        <v>0</v>
      </c>
      <c r="U164" s="105">
        <f>+I164+R164</f>
        <v>20000</v>
      </c>
      <c r="V164" s="293">
        <f t="shared" si="77"/>
        <v>20000</v>
      </c>
      <c r="W164" s="139">
        <f>+IF(ISERROR(V164/U164),"",V164/U164)</f>
        <v>1</v>
      </c>
    </row>
    <row r="165" spans="2:23" ht="13.8" hidden="1" outlineLevel="3" thickBot="1" x14ac:dyDescent="0.3">
      <c r="B165" s="106"/>
      <c r="C165" s="107"/>
      <c r="D165" s="106" t="s">
        <v>188</v>
      </c>
      <c r="E165" s="108" t="s">
        <v>9</v>
      </c>
      <c r="F165" s="109">
        <v>20</v>
      </c>
      <c r="G165" s="110">
        <v>1000</v>
      </c>
      <c r="H165" s="111">
        <v>1</v>
      </c>
      <c r="I165" s="112">
        <f t="shared" ref="I165:I168" si="84">+F165*G165*H165</f>
        <v>20000</v>
      </c>
      <c r="K165" s="99"/>
      <c r="L165" s="99"/>
      <c r="M165" s="330"/>
      <c r="O165" s="109"/>
      <c r="P165" s="110"/>
      <c r="Q165" s="111"/>
      <c r="R165" s="112">
        <f t="shared" ref="R165:R168" si="85">+O165*P165*Q165</f>
        <v>0</v>
      </c>
      <c r="U165" s="112">
        <f t="shared" ref="U165:U168" si="86">+I165+R165</f>
        <v>20000</v>
      </c>
      <c r="V165" s="293"/>
      <c r="W165" s="139"/>
    </row>
    <row r="166" spans="2:23" ht="13.8" hidden="1" outlineLevel="3" thickBot="1" x14ac:dyDescent="0.3">
      <c r="B166" s="113"/>
      <c r="C166" s="114"/>
      <c r="D166" s="113"/>
      <c r="E166" s="115"/>
      <c r="F166" s="116"/>
      <c r="G166" s="117"/>
      <c r="H166" s="117"/>
      <c r="I166" s="118">
        <f t="shared" si="84"/>
        <v>0</v>
      </c>
      <c r="K166" s="99"/>
      <c r="L166" s="99"/>
      <c r="M166" s="330"/>
      <c r="O166" s="116"/>
      <c r="P166" s="117"/>
      <c r="Q166" s="117"/>
      <c r="R166" s="118">
        <f t="shared" si="85"/>
        <v>0</v>
      </c>
      <c r="U166" s="112">
        <f t="shared" si="86"/>
        <v>0</v>
      </c>
      <c r="V166" s="293"/>
      <c r="W166" s="139"/>
    </row>
    <row r="167" spans="2:23" ht="13.8" hidden="1" outlineLevel="3" thickBot="1" x14ac:dyDescent="0.3">
      <c r="B167" s="113"/>
      <c r="C167" s="114"/>
      <c r="D167" s="113"/>
      <c r="E167" s="115"/>
      <c r="F167" s="116"/>
      <c r="G167" s="117"/>
      <c r="H167" s="117"/>
      <c r="I167" s="118">
        <f t="shared" si="84"/>
        <v>0</v>
      </c>
      <c r="K167" s="99"/>
      <c r="L167" s="99"/>
      <c r="M167" s="330"/>
      <c r="O167" s="116"/>
      <c r="P167" s="117"/>
      <c r="Q167" s="117"/>
      <c r="R167" s="118">
        <f t="shared" si="85"/>
        <v>0</v>
      </c>
      <c r="U167" s="112">
        <f t="shared" si="86"/>
        <v>0</v>
      </c>
      <c r="V167" s="293"/>
      <c r="W167" s="139"/>
    </row>
    <row r="168" spans="2:23" ht="13.8" hidden="1" outlineLevel="3" thickBot="1" x14ac:dyDescent="0.3">
      <c r="B168" s="119"/>
      <c r="C168" s="120"/>
      <c r="D168" s="119"/>
      <c r="E168" s="121"/>
      <c r="F168" s="122"/>
      <c r="G168" s="123"/>
      <c r="H168" s="123"/>
      <c r="I168" s="124">
        <f t="shared" si="84"/>
        <v>0</v>
      </c>
      <c r="K168" s="99"/>
      <c r="L168" s="99"/>
      <c r="M168" s="330"/>
      <c r="O168" s="122"/>
      <c r="P168" s="123"/>
      <c r="Q168" s="123"/>
      <c r="R168" s="124">
        <f t="shared" si="85"/>
        <v>0</v>
      </c>
      <c r="U168" s="112">
        <f t="shared" si="86"/>
        <v>0</v>
      </c>
      <c r="V168" s="293"/>
      <c r="W168" s="139"/>
    </row>
    <row r="169" spans="2:23" ht="13.8" hidden="1" outlineLevel="2" thickBot="1" x14ac:dyDescent="0.3">
      <c r="B169" s="101" t="s">
        <v>450</v>
      </c>
      <c r="C169" s="92" t="s">
        <v>192</v>
      </c>
      <c r="D169" s="101" t="s">
        <v>193</v>
      </c>
      <c r="E169" s="102"/>
      <c r="F169" s="103"/>
      <c r="G169" s="104"/>
      <c r="H169" s="104"/>
      <c r="I169" s="105">
        <f>SUM(I170:I173)</f>
        <v>10500</v>
      </c>
      <c r="K169" s="134"/>
      <c r="L169" s="134">
        <f>+I169-K169</f>
        <v>10500</v>
      </c>
      <c r="M169" s="329"/>
      <c r="O169" s="103"/>
      <c r="P169" s="104"/>
      <c r="Q169" s="104"/>
      <c r="R169" s="138">
        <f>SUM(R170:R173)</f>
        <v>0</v>
      </c>
      <c r="U169" s="105">
        <f>+I169+R169</f>
        <v>10500</v>
      </c>
      <c r="V169" s="293">
        <f t="shared" si="77"/>
        <v>10500</v>
      </c>
      <c r="W169" s="139">
        <f>+IF(ISERROR(V169/U169),"",V169/U169)</f>
        <v>1</v>
      </c>
    </row>
    <row r="170" spans="2:23" ht="13.8" hidden="1" outlineLevel="3" thickBot="1" x14ac:dyDescent="0.3">
      <c r="B170" s="106"/>
      <c r="C170" s="107"/>
      <c r="D170" s="106" t="s">
        <v>194</v>
      </c>
      <c r="E170" s="108" t="s">
        <v>17</v>
      </c>
      <c r="F170" s="109">
        <v>5</v>
      </c>
      <c r="G170" s="110">
        <v>30</v>
      </c>
      <c r="H170" s="125">
        <v>50</v>
      </c>
      <c r="I170" s="112">
        <f t="shared" ref="I170:I173" si="87">+F170*G170*H170</f>
        <v>7500</v>
      </c>
      <c r="K170" s="99"/>
      <c r="L170" s="99"/>
      <c r="M170" s="330"/>
      <c r="O170" s="109"/>
      <c r="P170" s="110"/>
      <c r="Q170" s="125"/>
      <c r="R170" s="112">
        <f t="shared" ref="R170:R173" si="88">+O170*P170*Q170</f>
        <v>0</v>
      </c>
      <c r="U170" s="112">
        <f t="shared" ref="U170:U173" si="89">+I170+R170</f>
        <v>7500</v>
      </c>
      <c r="V170" s="293"/>
      <c r="W170" s="139"/>
    </row>
    <row r="171" spans="2:23" ht="13.8" hidden="1" outlineLevel="3" thickBot="1" x14ac:dyDescent="0.3">
      <c r="B171" s="113"/>
      <c r="C171" s="114"/>
      <c r="D171" s="113" t="s">
        <v>452</v>
      </c>
      <c r="E171" s="115" t="s">
        <v>17</v>
      </c>
      <c r="F171" s="116">
        <v>3</v>
      </c>
      <c r="G171" s="117">
        <v>250</v>
      </c>
      <c r="H171" s="116">
        <v>4</v>
      </c>
      <c r="I171" s="118">
        <f t="shared" si="87"/>
        <v>3000</v>
      </c>
      <c r="K171" s="99"/>
      <c r="L171" s="99"/>
      <c r="M171" s="330"/>
      <c r="O171" s="116"/>
      <c r="P171" s="117"/>
      <c r="Q171" s="116"/>
      <c r="R171" s="118">
        <f t="shared" si="88"/>
        <v>0</v>
      </c>
      <c r="U171" s="112">
        <f t="shared" si="89"/>
        <v>3000</v>
      </c>
      <c r="V171" s="293"/>
      <c r="W171" s="139"/>
    </row>
    <row r="172" spans="2:23" ht="13.8" hidden="1" outlineLevel="3" thickBot="1" x14ac:dyDescent="0.3">
      <c r="B172" s="113"/>
      <c r="C172" s="114"/>
      <c r="D172" s="113"/>
      <c r="E172" s="115"/>
      <c r="F172" s="116"/>
      <c r="G172" s="117"/>
      <c r="H172" s="117"/>
      <c r="I172" s="118">
        <f t="shared" si="87"/>
        <v>0</v>
      </c>
      <c r="K172" s="99"/>
      <c r="L172" s="99"/>
      <c r="M172" s="330"/>
      <c r="O172" s="116"/>
      <c r="P172" s="117"/>
      <c r="Q172" s="117"/>
      <c r="R172" s="118">
        <f t="shared" si="88"/>
        <v>0</v>
      </c>
      <c r="U172" s="112">
        <f t="shared" si="89"/>
        <v>0</v>
      </c>
      <c r="V172" s="293"/>
      <c r="W172" s="139"/>
    </row>
    <row r="173" spans="2:23" ht="13.8" hidden="1" outlineLevel="3" thickBot="1" x14ac:dyDescent="0.3">
      <c r="B173" s="119"/>
      <c r="C173" s="120"/>
      <c r="D173" s="119"/>
      <c r="E173" s="121"/>
      <c r="F173" s="122"/>
      <c r="G173" s="123"/>
      <c r="H173" s="123"/>
      <c r="I173" s="124">
        <f t="shared" si="87"/>
        <v>0</v>
      </c>
      <c r="K173" s="99"/>
      <c r="L173" s="99"/>
      <c r="M173" s="330"/>
      <c r="O173" s="122"/>
      <c r="P173" s="123"/>
      <c r="Q173" s="123"/>
      <c r="R173" s="124">
        <f t="shared" si="88"/>
        <v>0</v>
      </c>
      <c r="U173" s="112">
        <f t="shared" si="89"/>
        <v>0</v>
      </c>
      <c r="V173" s="293"/>
      <c r="W173" s="139"/>
    </row>
    <row r="174" spans="2:23" ht="13.8" hidden="1" outlineLevel="2" thickBot="1" x14ac:dyDescent="0.3">
      <c r="B174" s="101" t="s">
        <v>450</v>
      </c>
      <c r="C174" s="92" t="s">
        <v>202</v>
      </c>
      <c r="D174" s="101" t="s">
        <v>198</v>
      </c>
      <c r="E174" s="102"/>
      <c r="F174" s="103"/>
      <c r="G174" s="104"/>
      <c r="H174" s="104"/>
      <c r="I174" s="105">
        <f>SUM(I175:I178)</f>
        <v>25000</v>
      </c>
      <c r="K174" s="134"/>
      <c r="L174" s="134">
        <f>+I174-K174</f>
        <v>25000</v>
      </c>
      <c r="M174" s="329"/>
      <c r="O174" s="103"/>
      <c r="P174" s="104"/>
      <c r="Q174" s="104"/>
      <c r="R174" s="138">
        <f>SUM(R175:R178)</f>
        <v>0</v>
      </c>
      <c r="U174" s="105">
        <f>+I174+R174</f>
        <v>25000</v>
      </c>
      <c r="V174" s="293">
        <f t="shared" si="77"/>
        <v>25000</v>
      </c>
      <c r="W174" s="139">
        <f>+IF(ISERROR(V174/U174),"",V174/U174)</f>
        <v>1</v>
      </c>
    </row>
    <row r="175" spans="2:23" ht="27" hidden="1" outlineLevel="3" thickBot="1" x14ac:dyDescent="0.3">
      <c r="B175" s="106"/>
      <c r="C175" s="107"/>
      <c r="D175" s="106" t="s">
        <v>199</v>
      </c>
      <c r="E175" s="108" t="s">
        <v>451</v>
      </c>
      <c r="F175" s="109">
        <v>10</v>
      </c>
      <c r="G175" s="110">
        <v>2500</v>
      </c>
      <c r="H175" s="111"/>
      <c r="I175" s="112">
        <f>+F175*G175</f>
        <v>25000</v>
      </c>
      <c r="K175" s="99"/>
      <c r="L175" s="99"/>
      <c r="M175" s="330"/>
      <c r="O175" s="109"/>
      <c r="P175" s="110"/>
      <c r="Q175" s="111"/>
      <c r="R175" s="112">
        <f>+O175*P175</f>
        <v>0</v>
      </c>
      <c r="U175" s="112">
        <f t="shared" ref="U175:U178" si="90">+I175+R175</f>
        <v>25000</v>
      </c>
      <c r="V175" s="293"/>
      <c r="W175" s="139"/>
    </row>
    <row r="176" spans="2:23" ht="13.8" hidden="1" outlineLevel="3" thickBot="1" x14ac:dyDescent="0.3">
      <c r="B176" s="113"/>
      <c r="C176" s="114"/>
      <c r="D176" s="113"/>
      <c r="E176" s="115"/>
      <c r="F176" s="116"/>
      <c r="G176" s="117"/>
      <c r="H176" s="117"/>
      <c r="I176" s="118">
        <f t="shared" ref="I176:I178" si="91">+F176*G176</f>
        <v>0</v>
      </c>
      <c r="K176" s="99"/>
      <c r="L176" s="99"/>
      <c r="M176" s="330"/>
      <c r="O176" s="116"/>
      <c r="P176" s="117"/>
      <c r="Q176" s="117"/>
      <c r="R176" s="118">
        <f t="shared" ref="R176:R178" si="92">+O176*P176</f>
        <v>0</v>
      </c>
      <c r="U176" s="112">
        <f t="shared" si="90"/>
        <v>0</v>
      </c>
      <c r="V176" s="293"/>
      <c r="W176" s="139"/>
    </row>
    <row r="177" spans="2:23" ht="13.8" hidden="1" outlineLevel="3" thickBot="1" x14ac:dyDescent="0.3">
      <c r="B177" s="113"/>
      <c r="C177" s="114"/>
      <c r="D177" s="113"/>
      <c r="E177" s="115"/>
      <c r="F177" s="116"/>
      <c r="G177" s="117"/>
      <c r="H177" s="117"/>
      <c r="I177" s="118">
        <f t="shared" si="91"/>
        <v>0</v>
      </c>
      <c r="K177" s="99"/>
      <c r="L177" s="99"/>
      <c r="M177" s="330"/>
      <c r="O177" s="116"/>
      <c r="P177" s="117"/>
      <c r="Q177" s="117"/>
      <c r="R177" s="118">
        <f t="shared" si="92"/>
        <v>0</v>
      </c>
      <c r="U177" s="112">
        <f t="shared" si="90"/>
        <v>0</v>
      </c>
      <c r="V177" s="293"/>
      <c r="W177" s="139"/>
    </row>
    <row r="178" spans="2:23" ht="13.8" hidden="1" outlineLevel="3" thickBot="1" x14ac:dyDescent="0.3">
      <c r="B178" s="119"/>
      <c r="C178" s="120"/>
      <c r="D178" s="119"/>
      <c r="E178" s="121"/>
      <c r="F178" s="122"/>
      <c r="G178" s="123"/>
      <c r="H178" s="123"/>
      <c r="I178" s="124">
        <f t="shared" si="91"/>
        <v>0</v>
      </c>
      <c r="K178" s="99"/>
      <c r="L178" s="99"/>
      <c r="M178" s="330"/>
      <c r="O178" s="122"/>
      <c r="P178" s="123"/>
      <c r="Q178" s="123"/>
      <c r="R178" s="124">
        <f t="shared" si="92"/>
        <v>0</v>
      </c>
      <c r="U178" s="112">
        <f t="shared" si="90"/>
        <v>0</v>
      </c>
      <c r="V178" s="293"/>
      <c r="W178" s="139"/>
    </row>
    <row r="179" spans="2:23" ht="13.8" hidden="1" outlineLevel="2" thickBot="1" x14ac:dyDescent="0.3">
      <c r="B179" s="101" t="s">
        <v>450</v>
      </c>
      <c r="C179" s="92" t="s">
        <v>206</v>
      </c>
      <c r="D179" s="101" t="s">
        <v>203</v>
      </c>
      <c r="E179" s="102"/>
      <c r="F179" s="103"/>
      <c r="G179" s="104"/>
      <c r="H179" s="104"/>
      <c r="I179" s="105">
        <f>SUM(I180:I183)</f>
        <v>10000</v>
      </c>
      <c r="K179" s="134"/>
      <c r="L179" s="134">
        <f>+I179-K179</f>
        <v>10000</v>
      </c>
      <c r="M179" s="329"/>
      <c r="O179" s="103"/>
      <c r="P179" s="104"/>
      <c r="Q179" s="104"/>
      <c r="R179" s="138">
        <f>SUM(R180:R183)</f>
        <v>0</v>
      </c>
      <c r="U179" s="105">
        <f>+I179+R179</f>
        <v>10000</v>
      </c>
      <c r="V179" s="293">
        <f t="shared" si="77"/>
        <v>10000</v>
      </c>
      <c r="W179" s="139">
        <f>+IF(ISERROR(V179/U179),"",V179/U179)</f>
        <v>1</v>
      </c>
    </row>
    <row r="180" spans="2:23" ht="13.8" hidden="1" outlineLevel="3" thickBot="1" x14ac:dyDescent="0.3">
      <c r="B180" s="106"/>
      <c r="C180" s="107"/>
      <c r="D180" s="106" t="s">
        <v>454</v>
      </c>
      <c r="E180" s="108" t="s">
        <v>451</v>
      </c>
      <c r="F180" s="109">
        <v>1</v>
      </c>
      <c r="G180" s="110">
        <v>10000</v>
      </c>
      <c r="H180" s="111"/>
      <c r="I180" s="112">
        <f t="shared" ref="I180:I183" si="93">+F180*G180</f>
        <v>10000</v>
      </c>
      <c r="K180" s="99"/>
      <c r="L180" s="99"/>
      <c r="M180" s="330"/>
      <c r="O180" s="109"/>
      <c r="P180" s="110"/>
      <c r="Q180" s="111"/>
      <c r="R180" s="112">
        <f t="shared" ref="R180:R183" si="94">+O180*P180</f>
        <v>0</v>
      </c>
      <c r="U180" s="112">
        <f t="shared" ref="U180:U183" si="95">+I180+R180</f>
        <v>10000</v>
      </c>
      <c r="V180" s="293"/>
      <c r="W180" s="139"/>
    </row>
    <row r="181" spans="2:23" ht="13.8" hidden="1" outlineLevel="3" thickBot="1" x14ac:dyDescent="0.3">
      <c r="B181" s="113"/>
      <c r="C181" s="114"/>
      <c r="D181" s="113"/>
      <c r="E181" s="115"/>
      <c r="F181" s="116"/>
      <c r="G181" s="117"/>
      <c r="H181" s="117"/>
      <c r="I181" s="118">
        <f t="shared" si="93"/>
        <v>0</v>
      </c>
      <c r="K181" s="99"/>
      <c r="L181" s="99"/>
      <c r="M181" s="330"/>
      <c r="O181" s="116"/>
      <c r="P181" s="117"/>
      <c r="Q181" s="117"/>
      <c r="R181" s="118">
        <f t="shared" si="94"/>
        <v>0</v>
      </c>
      <c r="U181" s="112">
        <f t="shared" si="95"/>
        <v>0</v>
      </c>
      <c r="V181" s="293"/>
      <c r="W181" s="139"/>
    </row>
    <row r="182" spans="2:23" ht="13.8" hidden="1" outlineLevel="3" thickBot="1" x14ac:dyDescent="0.3">
      <c r="B182" s="113"/>
      <c r="C182" s="114"/>
      <c r="D182" s="113"/>
      <c r="E182" s="115"/>
      <c r="F182" s="116"/>
      <c r="G182" s="117"/>
      <c r="H182" s="117"/>
      <c r="I182" s="118">
        <f t="shared" si="93"/>
        <v>0</v>
      </c>
      <c r="K182" s="99"/>
      <c r="L182" s="99"/>
      <c r="M182" s="330"/>
      <c r="O182" s="116"/>
      <c r="P182" s="117"/>
      <c r="Q182" s="117"/>
      <c r="R182" s="118">
        <f t="shared" si="94"/>
        <v>0</v>
      </c>
      <c r="U182" s="112">
        <f t="shared" si="95"/>
        <v>0</v>
      </c>
      <c r="V182" s="293"/>
      <c r="W182" s="139"/>
    </row>
    <row r="183" spans="2:23" ht="13.8" hidden="1" outlineLevel="3" thickBot="1" x14ac:dyDescent="0.3">
      <c r="B183" s="119"/>
      <c r="C183" s="120"/>
      <c r="D183" s="119"/>
      <c r="E183" s="121"/>
      <c r="F183" s="122"/>
      <c r="G183" s="123"/>
      <c r="H183" s="123"/>
      <c r="I183" s="124">
        <f t="shared" si="93"/>
        <v>0</v>
      </c>
      <c r="K183" s="99"/>
      <c r="L183" s="99"/>
      <c r="M183" s="330"/>
      <c r="O183" s="122"/>
      <c r="P183" s="123"/>
      <c r="Q183" s="123"/>
      <c r="R183" s="124">
        <f t="shared" si="94"/>
        <v>0</v>
      </c>
      <c r="U183" s="112">
        <f t="shared" si="95"/>
        <v>0</v>
      </c>
      <c r="V183" s="293"/>
      <c r="W183" s="139"/>
    </row>
    <row r="184" spans="2:23" ht="13.8" hidden="1" outlineLevel="2" thickBot="1" x14ac:dyDescent="0.3">
      <c r="B184" s="101" t="s">
        <v>450</v>
      </c>
      <c r="C184" s="92" t="s">
        <v>389</v>
      </c>
      <c r="D184" s="101" t="s">
        <v>207</v>
      </c>
      <c r="E184" s="102"/>
      <c r="F184" s="103"/>
      <c r="G184" s="104"/>
      <c r="H184" s="104"/>
      <c r="I184" s="105">
        <f>SUM(I185:I188)</f>
        <v>0</v>
      </c>
      <c r="K184" s="134"/>
      <c r="L184" s="134">
        <f>+I184-K184</f>
        <v>0</v>
      </c>
      <c r="M184" s="329"/>
      <c r="O184" s="103"/>
      <c r="P184" s="104"/>
      <c r="Q184" s="104"/>
      <c r="R184" s="138">
        <f>SUM(R185:R188)</f>
        <v>0</v>
      </c>
      <c r="U184" s="105">
        <f>+I184+R184</f>
        <v>0</v>
      </c>
      <c r="V184" s="293">
        <f t="shared" si="77"/>
        <v>0</v>
      </c>
      <c r="W184" s="139" t="str">
        <f>+IF(ISERROR(V184/U184),"",V184/U184)</f>
        <v/>
      </c>
    </row>
    <row r="185" spans="2:23" ht="13.8" hidden="1" outlineLevel="3" thickBot="1" x14ac:dyDescent="0.3">
      <c r="B185" s="106"/>
      <c r="C185" s="107"/>
      <c r="D185" s="106"/>
      <c r="E185" s="108"/>
      <c r="F185" s="109"/>
      <c r="G185" s="110"/>
      <c r="H185" s="111"/>
      <c r="I185" s="112"/>
      <c r="K185" s="99"/>
      <c r="L185" s="99"/>
      <c r="M185" s="330"/>
      <c r="O185" s="109"/>
      <c r="P185" s="110"/>
      <c r="Q185" s="111"/>
      <c r="R185" s="112"/>
      <c r="U185" s="112">
        <f t="shared" ref="U185:U188" si="96">+I185+R185</f>
        <v>0</v>
      </c>
      <c r="V185" s="293"/>
      <c r="W185" s="139"/>
    </row>
    <row r="186" spans="2:23" ht="13.8" hidden="1" outlineLevel="3" thickBot="1" x14ac:dyDescent="0.3">
      <c r="B186" s="113"/>
      <c r="C186" s="114"/>
      <c r="D186" s="113"/>
      <c r="E186" s="115"/>
      <c r="F186" s="116"/>
      <c r="G186" s="117"/>
      <c r="H186" s="117"/>
      <c r="I186" s="118"/>
      <c r="K186" s="99"/>
      <c r="L186" s="99"/>
      <c r="M186" s="330"/>
      <c r="O186" s="116"/>
      <c r="P186" s="117"/>
      <c r="Q186" s="117"/>
      <c r="R186" s="118"/>
      <c r="U186" s="112">
        <f t="shared" si="96"/>
        <v>0</v>
      </c>
      <c r="V186" s="293"/>
      <c r="W186" s="139"/>
    </row>
    <row r="187" spans="2:23" ht="13.8" hidden="1" outlineLevel="3" thickBot="1" x14ac:dyDescent="0.3">
      <c r="B187" s="113"/>
      <c r="C187" s="114"/>
      <c r="D187" s="113"/>
      <c r="E187" s="115"/>
      <c r="F187" s="116"/>
      <c r="G187" s="117"/>
      <c r="H187" s="117"/>
      <c r="I187" s="118"/>
      <c r="K187" s="99"/>
      <c r="L187" s="99"/>
      <c r="M187" s="330"/>
      <c r="O187" s="116"/>
      <c r="P187" s="117"/>
      <c r="Q187" s="117"/>
      <c r="R187" s="118"/>
      <c r="U187" s="112">
        <f t="shared" si="96"/>
        <v>0</v>
      </c>
      <c r="V187" s="293"/>
      <c r="W187" s="139"/>
    </row>
    <row r="188" spans="2:23" ht="13.8" hidden="1" outlineLevel="3" thickBot="1" x14ac:dyDescent="0.3">
      <c r="B188" s="119"/>
      <c r="C188" s="120"/>
      <c r="D188" s="119"/>
      <c r="E188" s="121"/>
      <c r="F188" s="122"/>
      <c r="G188" s="123"/>
      <c r="H188" s="123"/>
      <c r="I188" s="124"/>
      <c r="K188" s="99"/>
      <c r="L188" s="99"/>
      <c r="M188" s="330"/>
      <c r="O188" s="122"/>
      <c r="P188" s="123"/>
      <c r="Q188" s="123"/>
      <c r="R188" s="124"/>
      <c r="U188" s="112">
        <f t="shared" si="96"/>
        <v>0</v>
      </c>
      <c r="V188" s="293"/>
      <c r="W188" s="139"/>
    </row>
    <row r="189" spans="2:23" ht="14.4" outlineLevel="1" collapsed="1" thickBot="1" x14ac:dyDescent="0.3">
      <c r="B189" s="45" t="s">
        <v>390</v>
      </c>
      <c r="C189" s="45" t="s">
        <v>167</v>
      </c>
      <c r="D189" s="45" t="s">
        <v>168</v>
      </c>
      <c r="E189" s="94"/>
      <c r="F189" s="94"/>
      <c r="G189" s="94"/>
      <c r="H189" s="94"/>
      <c r="I189" s="100">
        <f>+I190+I195+I200+I205+I210+I215+I220</f>
        <v>103050</v>
      </c>
      <c r="K189" s="100">
        <f>+K190+K195+K200+K205+K210+K215+K220</f>
        <v>0</v>
      </c>
      <c r="L189" s="100">
        <f t="shared" ref="L189:M189" si="97">+L190+L195+L200+L205+L210+L215+L220</f>
        <v>103050</v>
      </c>
      <c r="M189" s="100">
        <f t="shared" si="97"/>
        <v>0</v>
      </c>
      <c r="O189" s="94"/>
      <c r="P189" s="94"/>
      <c r="Q189" s="94"/>
      <c r="R189" s="100">
        <f>+R190+R195+R200+R205+R210+R215+R220</f>
        <v>0</v>
      </c>
      <c r="U189" s="100">
        <f>+U190+U195+U200+U205+U210+U215+U220</f>
        <v>103050</v>
      </c>
      <c r="V189" s="291">
        <f>SUM(V190:V220)</f>
        <v>103050</v>
      </c>
      <c r="W189" s="132">
        <f>+IF(ISERROR(V189/U189),"",V189/U189)</f>
        <v>1</v>
      </c>
    </row>
    <row r="190" spans="2:23" ht="13.8" hidden="1" outlineLevel="2" thickBot="1" x14ac:dyDescent="0.3">
      <c r="B190" s="101" t="s">
        <v>450</v>
      </c>
      <c r="C190" s="92" t="s">
        <v>169</v>
      </c>
      <c r="D190" s="101" t="s">
        <v>170</v>
      </c>
      <c r="E190" s="102"/>
      <c r="F190" s="103"/>
      <c r="G190" s="104"/>
      <c r="H190" s="104"/>
      <c r="I190" s="105">
        <f>SUM(I191:I194)</f>
        <v>10800</v>
      </c>
      <c r="K190" s="134"/>
      <c r="L190" s="134">
        <f>+I190-K190</f>
        <v>10800</v>
      </c>
      <c r="M190" s="329"/>
      <c r="O190" s="103"/>
      <c r="P190" s="104"/>
      <c r="Q190" s="104"/>
      <c r="R190" s="138">
        <f>SUM(R191:R194)</f>
        <v>0</v>
      </c>
      <c r="U190" s="105">
        <f>+I190+R190</f>
        <v>10800</v>
      </c>
      <c r="V190" s="293">
        <f t="shared" ref="V190:V220" si="98">+U190-K190</f>
        <v>10800</v>
      </c>
      <c r="W190" s="139">
        <f>+IF(ISERROR(V190/U190),"",V190/U190)</f>
        <v>1</v>
      </c>
    </row>
    <row r="191" spans="2:23" ht="13.8" hidden="1" outlineLevel="3" thickBot="1" x14ac:dyDescent="0.3">
      <c r="B191" s="106"/>
      <c r="C191" s="107"/>
      <c r="D191" s="106" t="s">
        <v>171</v>
      </c>
      <c r="E191" s="108" t="s">
        <v>14</v>
      </c>
      <c r="F191" s="109">
        <v>24</v>
      </c>
      <c r="G191" s="110">
        <v>3000</v>
      </c>
      <c r="H191" s="111">
        <v>0.15</v>
      </c>
      <c r="I191" s="112">
        <f>+F191*G191*H191</f>
        <v>10800</v>
      </c>
      <c r="K191" s="99"/>
      <c r="L191" s="99"/>
      <c r="M191" s="330"/>
      <c r="O191" s="109"/>
      <c r="P191" s="110"/>
      <c r="Q191" s="111"/>
      <c r="R191" s="112">
        <f>+O191*P191*Q191</f>
        <v>0</v>
      </c>
      <c r="U191" s="112">
        <f t="shared" ref="U191:U194" si="99">+I191+R191</f>
        <v>10800</v>
      </c>
      <c r="V191" s="293"/>
      <c r="W191" s="139"/>
    </row>
    <row r="192" spans="2:23" ht="13.8" hidden="1" outlineLevel="3" thickBot="1" x14ac:dyDescent="0.3">
      <c r="B192" s="113"/>
      <c r="C192" s="114"/>
      <c r="D192" s="113" t="s">
        <v>173</v>
      </c>
      <c r="E192" s="115" t="s">
        <v>14</v>
      </c>
      <c r="F192" s="116"/>
      <c r="G192" s="117"/>
      <c r="H192" s="117"/>
      <c r="I192" s="118">
        <f t="shared" ref="I192:I194" si="100">+F192*G192*H192</f>
        <v>0</v>
      </c>
      <c r="K192" s="99"/>
      <c r="L192" s="99"/>
      <c r="M192" s="330"/>
      <c r="O192" s="116"/>
      <c r="P192" s="117"/>
      <c r="Q192" s="117"/>
      <c r="R192" s="118">
        <f t="shared" ref="R192:R194" si="101">+O192*P192*Q192</f>
        <v>0</v>
      </c>
      <c r="U192" s="112">
        <f t="shared" si="99"/>
        <v>0</v>
      </c>
      <c r="V192" s="293"/>
      <c r="W192" s="139"/>
    </row>
    <row r="193" spans="2:23" ht="13.8" hidden="1" outlineLevel="3" thickBot="1" x14ac:dyDescent="0.3">
      <c r="B193" s="113"/>
      <c r="C193" s="114"/>
      <c r="D193" s="113" t="s">
        <v>259</v>
      </c>
      <c r="E193" s="115"/>
      <c r="F193" s="116"/>
      <c r="G193" s="117"/>
      <c r="H193" s="117"/>
      <c r="I193" s="118">
        <f t="shared" si="100"/>
        <v>0</v>
      </c>
      <c r="K193" s="99"/>
      <c r="L193" s="99"/>
      <c r="M193" s="330"/>
      <c r="O193" s="116"/>
      <c r="P193" s="117"/>
      <c r="Q193" s="117"/>
      <c r="R193" s="118">
        <f t="shared" si="101"/>
        <v>0</v>
      </c>
      <c r="U193" s="112">
        <f t="shared" si="99"/>
        <v>0</v>
      </c>
      <c r="V193" s="293"/>
      <c r="W193" s="139"/>
    </row>
    <row r="194" spans="2:23" ht="13.8" hidden="1" outlineLevel="3" thickBot="1" x14ac:dyDescent="0.3">
      <c r="B194" s="119"/>
      <c r="C194" s="120"/>
      <c r="D194" s="119"/>
      <c r="E194" s="121"/>
      <c r="F194" s="122"/>
      <c r="G194" s="123"/>
      <c r="H194" s="123"/>
      <c r="I194" s="124">
        <f t="shared" si="100"/>
        <v>0</v>
      </c>
      <c r="K194" s="99"/>
      <c r="L194" s="99"/>
      <c r="M194" s="330"/>
      <c r="O194" s="122"/>
      <c r="P194" s="123"/>
      <c r="Q194" s="123"/>
      <c r="R194" s="124">
        <f t="shared" si="101"/>
        <v>0</v>
      </c>
      <c r="U194" s="112">
        <f t="shared" si="99"/>
        <v>0</v>
      </c>
      <c r="V194" s="293"/>
      <c r="W194" s="139"/>
    </row>
    <row r="195" spans="2:23" ht="13.8" hidden="1" outlineLevel="2" thickBot="1" x14ac:dyDescent="0.3">
      <c r="B195" s="101" t="s">
        <v>450</v>
      </c>
      <c r="C195" s="92" t="s">
        <v>177</v>
      </c>
      <c r="D195" s="101" t="s">
        <v>178</v>
      </c>
      <c r="E195" s="102"/>
      <c r="F195" s="103"/>
      <c r="G195" s="104"/>
      <c r="H195" s="104"/>
      <c r="I195" s="105">
        <f>SUM(I196:I199)</f>
        <v>26750</v>
      </c>
      <c r="K195" s="134"/>
      <c r="L195" s="134">
        <f>+I195-K195</f>
        <v>26750</v>
      </c>
      <c r="M195" s="329"/>
      <c r="O195" s="103"/>
      <c r="P195" s="104"/>
      <c r="Q195" s="104"/>
      <c r="R195" s="138">
        <f>SUM(R196:R199)</f>
        <v>0</v>
      </c>
      <c r="U195" s="105">
        <f>+I195+R195</f>
        <v>26750</v>
      </c>
      <c r="V195" s="293">
        <f t="shared" si="98"/>
        <v>26750</v>
      </c>
      <c r="W195" s="139">
        <f>+IF(ISERROR(V195/U195),"",V195/U195)</f>
        <v>1</v>
      </c>
    </row>
    <row r="196" spans="2:23" ht="13.8" hidden="1" outlineLevel="3" thickBot="1" x14ac:dyDescent="0.3">
      <c r="B196" s="106"/>
      <c r="C196" s="107"/>
      <c r="D196" s="106" t="s">
        <v>179</v>
      </c>
      <c r="E196" s="108" t="s">
        <v>17</v>
      </c>
      <c r="F196" s="109">
        <v>5</v>
      </c>
      <c r="G196" s="110">
        <v>35</v>
      </c>
      <c r="H196" s="125">
        <f>5*2</f>
        <v>10</v>
      </c>
      <c r="I196" s="112">
        <f>+F196*G196*H196</f>
        <v>1750</v>
      </c>
      <c r="K196" s="99"/>
      <c r="L196" s="99"/>
      <c r="M196" s="330"/>
      <c r="O196" s="109"/>
      <c r="P196" s="110"/>
      <c r="Q196" s="125"/>
      <c r="R196" s="112">
        <f>+O196*P196*Q196</f>
        <v>0</v>
      </c>
      <c r="U196" s="112">
        <f t="shared" ref="U196:U199" si="102">+I196+R196</f>
        <v>1750</v>
      </c>
      <c r="V196" s="293"/>
      <c r="W196" s="139"/>
    </row>
    <row r="197" spans="2:23" ht="13.8" hidden="1" outlineLevel="3" thickBot="1" x14ac:dyDescent="0.3">
      <c r="B197" s="113"/>
      <c r="C197" s="114"/>
      <c r="D197" s="113" t="s">
        <v>181</v>
      </c>
      <c r="E197" s="115" t="s">
        <v>451</v>
      </c>
      <c r="F197" s="116"/>
      <c r="G197" s="117"/>
      <c r="H197" s="116"/>
      <c r="I197" s="118">
        <f t="shared" ref="I197:I199" si="103">+F197*G197*H197</f>
        <v>0</v>
      </c>
      <c r="K197" s="99"/>
      <c r="L197" s="99"/>
      <c r="M197" s="330"/>
      <c r="O197" s="116"/>
      <c r="P197" s="117"/>
      <c r="Q197" s="116"/>
      <c r="R197" s="118">
        <f t="shared" ref="R197:R199" si="104">+O197*P197*Q197</f>
        <v>0</v>
      </c>
      <c r="U197" s="112">
        <f t="shared" si="102"/>
        <v>0</v>
      </c>
      <c r="V197" s="293"/>
      <c r="W197" s="139"/>
    </row>
    <row r="198" spans="2:23" ht="13.8" hidden="1" outlineLevel="3" thickBot="1" x14ac:dyDescent="0.3">
      <c r="B198" s="113"/>
      <c r="C198" s="114"/>
      <c r="D198" s="113" t="s">
        <v>183</v>
      </c>
      <c r="E198" s="115" t="s">
        <v>451</v>
      </c>
      <c r="F198" s="116">
        <v>5</v>
      </c>
      <c r="G198" s="117">
        <v>100</v>
      </c>
      <c r="H198" s="116">
        <f>5*2</f>
        <v>10</v>
      </c>
      <c r="I198" s="118">
        <f t="shared" si="103"/>
        <v>5000</v>
      </c>
      <c r="K198" s="99"/>
      <c r="L198" s="99"/>
      <c r="M198" s="330"/>
      <c r="O198" s="116"/>
      <c r="P198" s="117"/>
      <c r="Q198" s="116"/>
      <c r="R198" s="118">
        <f t="shared" si="104"/>
        <v>0</v>
      </c>
      <c r="U198" s="112">
        <f t="shared" si="102"/>
        <v>5000</v>
      </c>
      <c r="V198" s="293"/>
      <c r="W198" s="139"/>
    </row>
    <row r="199" spans="2:23" ht="13.8" hidden="1" outlineLevel="3" thickBot="1" x14ac:dyDescent="0.3">
      <c r="B199" s="119"/>
      <c r="C199" s="120"/>
      <c r="D199" s="119" t="s">
        <v>185</v>
      </c>
      <c r="E199" s="121" t="s">
        <v>451</v>
      </c>
      <c r="F199" s="122">
        <v>2</v>
      </c>
      <c r="G199" s="123">
        <v>1000</v>
      </c>
      <c r="H199" s="122">
        <f>5*2</f>
        <v>10</v>
      </c>
      <c r="I199" s="124">
        <f t="shared" si="103"/>
        <v>20000</v>
      </c>
      <c r="K199" s="99"/>
      <c r="L199" s="99"/>
      <c r="M199" s="330"/>
      <c r="O199" s="122"/>
      <c r="P199" s="123"/>
      <c r="Q199" s="122"/>
      <c r="R199" s="124">
        <f t="shared" si="104"/>
        <v>0</v>
      </c>
      <c r="U199" s="112">
        <f t="shared" si="102"/>
        <v>20000</v>
      </c>
      <c r="V199" s="293"/>
      <c r="W199" s="139"/>
    </row>
    <row r="200" spans="2:23" hidden="1" outlineLevel="2" x14ac:dyDescent="0.25">
      <c r="B200" s="101" t="s">
        <v>450</v>
      </c>
      <c r="C200" s="92" t="s">
        <v>186</v>
      </c>
      <c r="D200" s="101" t="s">
        <v>187</v>
      </c>
      <c r="E200" s="102"/>
      <c r="F200" s="103"/>
      <c r="G200" s="104"/>
      <c r="H200" s="104"/>
      <c r="I200" s="105">
        <f>SUM(I201:I204)</f>
        <v>20000</v>
      </c>
      <c r="K200" s="134"/>
      <c r="L200" s="134">
        <f>+I200-K200</f>
        <v>20000</v>
      </c>
      <c r="M200" s="329"/>
      <c r="O200" s="103"/>
      <c r="P200" s="104"/>
      <c r="Q200" s="104"/>
      <c r="R200" s="138">
        <f>SUM(R201:R204)</f>
        <v>0</v>
      </c>
      <c r="U200" s="105">
        <f>+I200+R200</f>
        <v>20000</v>
      </c>
      <c r="V200" s="293">
        <f t="shared" si="98"/>
        <v>20000</v>
      </c>
      <c r="W200" s="139">
        <f>+IF(ISERROR(V200/U200),"",V200/U200)</f>
        <v>1</v>
      </c>
    </row>
    <row r="201" spans="2:23" ht="13.8" hidden="1" outlineLevel="3" thickBot="1" x14ac:dyDescent="0.3">
      <c r="B201" s="106"/>
      <c r="C201" s="107"/>
      <c r="D201" s="106" t="s">
        <v>188</v>
      </c>
      <c r="E201" s="108" t="s">
        <v>9</v>
      </c>
      <c r="F201" s="109">
        <v>20</v>
      </c>
      <c r="G201" s="110">
        <v>1000</v>
      </c>
      <c r="H201" s="111">
        <v>1</v>
      </c>
      <c r="I201" s="112">
        <f t="shared" ref="I201:I204" si="105">+F201*G201*H201</f>
        <v>20000</v>
      </c>
      <c r="K201" s="99"/>
      <c r="L201" s="99"/>
      <c r="M201" s="330"/>
      <c r="O201" s="109"/>
      <c r="P201" s="110"/>
      <c r="Q201" s="111"/>
      <c r="R201" s="112">
        <f t="shared" ref="R201:R204" si="106">+O201*P201*Q201</f>
        <v>0</v>
      </c>
      <c r="U201" s="112">
        <f t="shared" ref="U201:U204" si="107">+I201+R201</f>
        <v>20000</v>
      </c>
      <c r="V201" s="293"/>
      <c r="W201" s="139"/>
    </row>
    <row r="202" spans="2:23" ht="13.8" hidden="1" outlineLevel="3" thickBot="1" x14ac:dyDescent="0.3">
      <c r="B202" s="113"/>
      <c r="C202" s="114"/>
      <c r="D202" s="113"/>
      <c r="E202" s="115"/>
      <c r="F202" s="116"/>
      <c r="G202" s="117"/>
      <c r="H202" s="117"/>
      <c r="I202" s="118">
        <f t="shared" si="105"/>
        <v>0</v>
      </c>
      <c r="K202" s="99"/>
      <c r="L202" s="99"/>
      <c r="M202" s="330"/>
      <c r="O202" s="116"/>
      <c r="P202" s="117"/>
      <c r="Q202" s="117"/>
      <c r="R202" s="118">
        <f t="shared" si="106"/>
        <v>0</v>
      </c>
      <c r="U202" s="112">
        <f t="shared" si="107"/>
        <v>0</v>
      </c>
      <c r="V202" s="293"/>
      <c r="W202" s="139"/>
    </row>
    <row r="203" spans="2:23" ht="13.8" hidden="1" outlineLevel="3" thickBot="1" x14ac:dyDescent="0.3">
      <c r="B203" s="113"/>
      <c r="C203" s="114"/>
      <c r="D203" s="113"/>
      <c r="E203" s="115"/>
      <c r="F203" s="116"/>
      <c r="G203" s="117"/>
      <c r="H203" s="117"/>
      <c r="I203" s="118">
        <f t="shared" si="105"/>
        <v>0</v>
      </c>
      <c r="K203" s="99"/>
      <c r="L203" s="99"/>
      <c r="M203" s="330"/>
      <c r="O203" s="116"/>
      <c r="P203" s="117"/>
      <c r="Q203" s="117"/>
      <c r="R203" s="118">
        <f t="shared" si="106"/>
        <v>0</v>
      </c>
      <c r="U203" s="112">
        <f t="shared" si="107"/>
        <v>0</v>
      </c>
      <c r="V203" s="293"/>
      <c r="W203" s="139"/>
    </row>
    <row r="204" spans="2:23" ht="13.8" hidden="1" outlineLevel="3" thickBot="1" x14ac:dyDescent="0.3">
      <c r="B204" s="119"/>
      <c r="C204" s="120"/>
      <c r="D204" s="119"/>
      <c r="E204" s="121"/>
      <c r="F204" s="122"/>
      <c r="G204" s="123"/>
      <c r="H204" s="123"/>
      <c r="I204" s="124">
        <f t="shared" si="105"/>
        <v>0</v>
      </c>
      <c r="K204" s="99"/>
      <c r="L204" s="99"/>
      <c r="M204" s="330"/>
      <c r="O204" s="122"/>
      <c r="P204" s="123"/>
      <c r="Q204" s="123"/>
      <c r="R204" s="124">
        <f t="shared" si="106"/>
        <v>0</v>
      </c>
      <c r="U204" s="112">
        <f t="shared" si="107"/>
        <v>0</v>
      </c>
      <c r="V204" s="293"/>
      <c r="W204" s="139"/>
    </row>
    <row r="205" spans="2:23" ht="13.8" hidden="1" outlineLevel="2" thickBot="1" x14ac:dyDescent="0.3">
      <c r="B205" s="101" t="s">
        <v>450</v>
      </c>
      <c r="C205" s="92" t="s">
        <v>192</v>
      </c>
      <c r="D205" s="101" t="s">
        <v>193</v>
      </c>
      <c r="E205" s="102"/>
      <c r="F205" s="103"/>
      <c r="G205" s="104"/>
      <c r="H205" s="104"/>
      <c r="I205" s="105">
        <f>SUM(I206:I209)</f>
        <v>10500</v>
      </c>
      <c r="K205" s="134"/>
      <c r="L205" s="134">
        <f>+I205-K205</f>
        <v>10500</v>
      </c>
      <c r="M205" s="329"/>
      <c r="O205" s="103"/>
      <c r="P205" s="104"/>
      <c r="Q205" s="104"/>
      <c r="R205" s="138">
        <f>SUM(R206:R209)</f>
        <v>0</v>
      </c>
      <c r="U205" s="105">
        <f>+I205+R205</f>
        <v>10500</v>
      </c>
      <c r="V205" s="293">
        <f t="shared" si="98"/>
        <v>10500</v>
      </c>
      <c r="W205" s="139">
        <f>+IF(ISERROR(V205/U205),"",V205/U205)</f>
        <v>1</v>
      </c>
    </row>
    <row r="206" spans="2:23" ht="13.8" hidden="1" outlineLevel="3" thickBot="1" x14ac:dyDescent="0.3">
      <c r="B206" s="106"/>
      <c r="C206" s="107"/>
      <c r="D206" s="106" t="s">
        <v>194</v>
      </c>
      <c r="E206" s="108" t="s">
        <v>17</v>
      </c>
      <c r="F206" s="109">
        <v>5</v>
      </c>
      <c r="G206" s="110">
        <v>30</v>
      </c>
      <c r="H206" s="125">
        <v>50</v>
      </c>
      <c r="I206" s="112">
        <f t="shared" ref="I206:I209" si="108">+F206*G206*H206</f>
        <v>7500</v>
      </c>
      <c r="K206" s="99"/>
      <c r="L206" s="99"/>
      <c r="M206" s="330"/>
      <c r="O206" s="109"/>
      <c r="P206" s="110"/>
      <c r="Q206" s="125"/>
      <c r="R206" s="112">
        <f t="shared" ref="R206:R209" si="109">+O206*P206*Q206</f>
        <v>0</v>
      </c>
      <c r="U206" s="112">
        <f t="shared" ref="U206:U209" si="110">+I206+R206</f>
        <v>7500</v>
      </c>
      <c r="V206" s="293"/>
      <c r="W206" s="139"/>
    </row>
    <row r="207" spans="2:23" ht="13.8" hidden="1" outlineLevel="3" thickBot="1" x14ac:dyDescent="0.3">
      <c r="B207" s="113"/>
      <c r="C207" s="114"/>
      <c r="D207" s="113" t="s">
        <v>452</v>
      </c>
      <c r="E207" s="115" t="s">
        <v>17</v>
      </c>
      <c r="F207" s="116">
        <v>3</v>
      </c>
      <c r="G207" s="117">
        <v>250</v>
      </c>
      <c r="H207" s="116">
        <v>4</v>
      </c>
      <c r="I207" s="118">
        <f t="shared" si="108"/>
        <v>3000</v>
      </c>
      <c r="K207" s="99"/>
      <c r="L207" s="99"/>
      <c r="M207" s="330"/>
      <c r="O207" s="116"/>
      <c r="P207" s="117"/>
      <c r="Q207" s="116"/>
      <c r="R207" s="118">
        <f t="shared" si="109"/>
        <v>0</v>
      </c>
      <c r="U207" s="112">
        <f t="shared" si="110"/>
        <v>3000</v>
      </c>
      <c r="V207" s="293"/>
      <c r="W207" s="139"/>
    </row>
    <row r="208" spans="2:23" ht="13.8" hidden="1" outlineLevel="3" thickBot="1" x14ac:dyDescent="0.3">
      <c r="B208" s="113"/>
      <c r="C208" s="114"/>
      <c r="D208" s="113"/>
      <c r="E208" s="115"/>
      <c r="F208" s="116"/>
      <c r="G208" s="117"/>
      <c r="H208" s="117"/>
      <c r="I208" s="118">
        <f t="shared" si="108"/>
        <v>0</v>
      </c>
      <c r="K208" s="99"/>
      <c r="L208" s="99"/>
      <c r="M208" s="330"/>
      <c r="O208" s="116"/>
      <c r="P208" s="117"/>
      <c r="Q208" s="117"/>
      <c r="R208" s="118">
        <f t="shared" si="109"/>
        <v>0</v>
      </c>
      <c r="U208" s="112">
        <f t="shared" si="110"/>
        <v>0</v>
      </c>
      <c r="V208" s="293"/>
      <c r="W208" s="139"/>
    </row>
    <row r="209" spans="2:23" ht="13.8" hidden="1" outlineLevel="3" thickBot="1" x14ac:dyDescent="0.3">
      <c r="B209" s="119"/>
      <c r="C209" s="120"/>
      <c r="D209" s="119"/>
      <c r="E209" s="121"/>
      <c r="F209" s="122"/>
      <c r="G209" s="123"/>
      <c r="H209" s="123"/>
      <c r="I209" s="124">
        <f t="shared" si="108"/>
        <v>0</v>
      </c>
      <c r="K209" s="99"/>
      <c r="L209" s="99"/>
      <c r="M209" s="330"/>
      <c r="O209" s="122"/>
      <c r="P209" s="123"/>
      <c r="Q209" s="123"/>
      <c r="R209" s="124">
        <f t="shared" si="109"/>
        <v>0</v>
      </c>
      <c r="U209" s="112">
        <f t="shared" si="110"/>
        <v>0</v>
      </c>
      <c r="V209" s="293"/>
      <c r="W209" s="139"/>
    </row>
    <row r="210" spans="2:23" ht="13.8" hidden="1" outlineLevel="2" thickBot="1" x14ac:dyDescent="0.3">
      <c r="B210" s="101" t="s">
        <v>450</v>
      </c>
      <c r="C210" s="92" t="s">
        <v>202</v>
      </c>
      <c r="D210" s="101" t="s">
        <v>198</v>
      </c>
      <c r="E210" s="102"/>
      <c r="F210" s="103"/>
      <c r="G210" s="104"/>
      <c r="H210" s="104"/>
      <c r="I210" s="105">
        <f>SUM(I211:I214)</f>
        <v>25000</v>
      </c>
      <c r="K210" s="134"/>
      <c r="L210" s="134">
        <f>+I210-K210</f>
        <v>25000</v>
      </c>
      <c r="M210" s="329"/>
      <c r="O210" s="103"/>
      <c r="P210" s="104"/>
      <c r="Q210" s="104"/>
      <c r="R210" s="138">
        <f>SUM(R211:R214)</f>
        <v>0</v>
      </c>
      <c r="U210" s="105">
        <f>+I210+R210</f>
        <v>25000</v>
      </c>
      <c r="V210" s="293">
        <f t="shared" si="98"/>
        <v>25000</v>
      </c>
      <c r="W210" s="139">
        <f>+IF(ISERROR(V210/U210),"",V210/U210)</f>
        <v>1</v>
      </c>
    </row>
    <row r="211" spans="2:23" ht="27" hidden="1" outlineLevel="3" thickBot="1" x14ac:dyDescent="0.3">
      <c r="B211" s="106"/>
      <c r="C211" s="107"/>
      <c r="D211" s="106" t="s">
        <v>199</v>
      </c>
      <c r="E211" s="108" t="s">
        <v>451</v>
      </c>
      <c r="F211" s="109">
        <v>10</v>
      </c>
      <c r="G211" s="110">
        <v>2500</v>
      </c>
      <c r="H211" s="111"/>
      <c r="I211" s="112">
        <f>+F211*G211</f>
        <v>25000</v>
      </c>
      <c r="K211" s="99"/>
      <c r="L211" s="99"/>
      <c r="M211" s="330"/>
      <c r="O211" s="109"/>
      <c r="P211" s="110"/>
      <c r="Q211" s="111"/>
      <c r="R211" s="112">
        <f>+O211*P211</f>
        <v>0</v>
      </c>
      <c r="U211" s="112">
        <f t="shared" ref="U211:U214" si="111">+I211+R211</f>
        <v>25000</v>
      </c>
      <c r="V211" s="293"/>
      <c r="W211" s="139"/>
    </row>
    <row r="212" spans="2:23" ht="13.8" hidden="1" outlineLevel="3" thickBot="1" x14ac:dyDescent="0.3">
      <c r="B212" s="113"/>
      <c r="C212" s="114"/>
      <c r="D212" s="113"/>
      <c r="E212" s="115"/>
      <c r="F212" s="116"/>
      <c r="G212" s="117"/>
      <c r="H212" s="117"/>
      <c r="I212" s="118">
        <f t="shared" ref="I212:I214" si="112">+F212*G212</f>
        <v>0</v>
      </c>
      <c r="K212" s="99"/>
      <c r="L212" s="99"/>
      <c r="M212" s="330"/>
      <c r="O212" s="116"/>
      <c r="P212" s="117"/>
      <c r="Q212" s="117"/>
      <c r="R212" s="118">
        <f t="shared" ref="R212:R214" si="113">+O212*P212</f>
        <v>0</v>
      </c>
      <c r="U212" s="112">
        <f t="shared" si="111"/>
        <v>0</v>
      </c>
      <c r="V212" s="293"/>
      <c r="W212" s="139"/>
    </row>
    <row r="213" spans="2:23" ht="13.8" hidden="1" outlineLevel="3" thickBot="1" x14ac:dyDescent="0.3">
      <c r="B213" s="113"/>
      <c r="C213" s="114"/>
      <c r="D213" s="113"/>
      <c r="E213" s="115"/>
      <c r="F213" s="116"/>
      <c r="G213" s="117"/>
      <c r="H213" s="117"/>
      <c r="I213" s="118">
        <f t="shared" si="112"/>
        <v>0</v>
      </c>
      <c r="K213" s="99"/>
      <c r="L213" s="99"/>
      <c r="M213" s="330"/>
      <c r="O213" s="116"/>
      <c r="P213" s="117"/>
      <c r="Q213" s="117"/>
      <c r="R213" s="118">
        <f t="shared" si="113"/>
        <v>0</v>
      </c>
      <c r="U213" s="112">
        <f t="shared" si="111"/>
        <v>0</v>
      </c>
      <c r="V213" s="293"/>
      <c r="W213" s="139"/>
    </row>
    <row r="214" spans="2:23" ht="13.8" hidden="1" outlineLevel="3" thickBot="1" x14ac:dyDescent="0.3">
      <c r="B214" s="119"/>
      <c r="C214" s="120"/>
      <c r="D214" s="119"/>
      <c r="E214" s="121"/>
      <c r="F214" s="122"/>
      <c r="G214" s="123"/>
      <c r="H214" s="123"/>
      <c r="I214" s="124">
        <f t="shared" si="112"/>
        <v>0</v>
      </c>
      <c r="K214" s="99"/>
      <c r="L214" s="99"/>
      <c r="M214" s="330"/>
      <c r="O214" s="122"/>
      <c r="P214" s="123"/>
      <c r="Q214" s="123"/>
      <c r="R214" s="124">
        <f t="shared" si="113"/>
        <v>0</v>
      </c>
      <c r="U214" s="112">
        <f t="shared" si="111"/>
        <v>0</v>
      </c>
      <c r="V214" s="293"/>
      <c r="W214" s="139"/>
    </row>
    <row r="215" spans="2:23" ht="13.8" hidden="1" outlineLevel="2" thickBot="1" x14ac:dyDescent="0.3">
      <c r="B215" s="101" t="s">
        <v>450</v>
      </c>
      <c r="C215" s="92" t="s">
        <v>206</v>
      </c>
      <c r="D215" s="101" t="s">
        <v>203</v>
      </c>
      <c r="E215" s="102"/>
      <c r="F215" s="103"/>
      <c r="G215" s="104"/>
      <c r="H215" s="104"/>
      <c r="I215" s="105">
        <f>SUM(I216:I219)</f>
        <v>10000</v>
      </c>
      <c r="K215" s="134"/>
      <c r="L215" s="134">
        <f>+I215-K215</f>
        <v>10000</v>
      </c>
      <c r="M215" s="329"/>
      <c r="O215" s="103"/>
      <c r="P215" s="104"/>
      <c r="Q215" s="104"/>
      <c r="R215" s="138">
        <f>SUM(R216:R219)</f>
        <v>0</v>
      </c>
      <c r="U215" s="105">
        <f>+I215+R215</f>
        <v>10000</v>
      </c>
      <c r="V215" s="293">
        <f t="shared" si="98"/>
        <v>10000</v>
      </c>
      <c r="W215" s="139">
        <f>+IF(ISERROR(V215/U215),"",V215/U215)</f>
        <v>1</v>
      </c>
    </row>
    <row r="216" spans="2:23" ht="13.8" hidden="1" outlineLevel="3" thickBot="1" x14ac:dyDescent="0.3">
      <c r="B216" s="106"/>
      <c r="C216" s="107"/>
      <c r="D216" s="106" t="s">
        <v>454</v>
      </c>
      <c r="E216" s="108" t="s">
        <v>451</v>
      </c>
      <c r="F216" s="109">
        <v>1</v>
      </c>
      <c r="G216" s="110">
        <v>10000</v>
      </c>
      <c r="H216" s="111"/>
      <c r="I216" s="112">
        <f t="shared" ref="I216:I219" si="114">+F216*G216</f>
        <v>10000</v>
      </c>
      <c r="K216" s="99"/>
      <c r="L216" s="99"/>
      <c r="M216" s="330"/>
      <c r="O216" s="109"/>
      <c r="P216" s="110"/>
      <c r="Q216" s="111"/>
      <c r="R216" s="112">
        <f t="shared" ref="R216:R224" si="115">+O216*P216</f>
        <v>0</v>
      </c>
      <c r="U216" s="112">
        <f t="shared" ref="U216:U219" si="116">+I216+R216</f>
        <v>10000</v>
      </c>
      <c r="V216" s="293"/>
      <c r="W216" s="139"/>
    </row>
    <row r="217" spans="2:23" ht="13.8" hidden="1" outlineLevel="3" thickBot="1" x14ac:dyDescent="0.3">
      <c r="B217" s="113"/>
      <c r="C217" s="114"/>
      <c r="D217" s="113"/>
      <c r="E217" s="115"/>
      <c r="F217" s="116"/>
      <c r="G217" s="117"/>
      <c r="H217" s="117"/>
      <c r="I217" s="118">
        <f t="shared" si="114"/>
        <v>0</v>
      </c>
      <c r="K217" s="99"/>
      <c r="L217" s="99"/>
      <c r="M217" s="330"/>
      <c r="O217" s="116"/>
      <c r="P217" s="117"/>
      <c r="Q217" s="117"/>
      <c r="R217" s="118">
        <f t="shared" si="115"/>
        <v>0</v>
      </c>
      <c r="U217" s="112">
        <f t="shared" si="116"/>
        <v>0</v>
      </c>
      <c r="V217" s="293"/>
      <c r="W217" s="139"/>
    </row>
    <row r="218" spans="2:23" ht="13.8" hidden="1" outlineLevel="3" thickBot="1" x14ac:dyDescent="0.3">
      <c r="B218" s="113"/>
      <c r="C218" s="114"/>
      <c r="D218" s="113"/>
      <c r="E218" s="115"/>
      <c r="F218" s="116"/>
      <c r="G218" s="117"/>
      <c r="H218" s="117"/>
      <c r="I218" s="118">
        <f t="shared" si="114"/>
        <v>0</v>
      </c>
      <c r="K218" s="99"/>
      <c r="L218" s="99"/>
      <c r="M218" s="330"/>
      <c r="O218" s="116"/>
      <c r="P218" s="117"/>
      <c r="Q218" s="117"/>
      <c r="R218" s="118">
        <f t="shared" si="115"/>
        <v>0</v>
      </c>
      <c r="U218" s="112">
        <f t="shared" si="116"/>
        <v>0</v>
      </c>
      <c r="V218" s="293"/>
      <c r="W218" s="139"/>
    </row>
    <row r="219" spans="2:23" ht="13.8" hidden="1" outlineLevel="3" thickBot="1" x14ac:dyDescent="0.3">
      <c r="B219" s="119"/>
      <c r="C219" s="120"/>
      <c r="D219" s="119"/>
      <c r="E219" s="121"/>
      <c r="F219" s="122"/>
      <c r="G219" s="123"/>
      <c r="H219" s="123"/>
      <c r="I219" s="124">
        <f t="shared" si="114"/>
        <v>0</v>
      </c>
      <c r="K219" s="99"/>
      <c r="L219" s="99"/>
      <c r="M219" s="330"/>
      <c r="O219" s="122"/>
      <c r="P219" s="123"/>
      <c r="Q219" s="123"/>
      <c r="R219" s="124">
        <f t="shared" si="115"/>
        <v>0</v>
      </c>
      <c r="U219" s="112">
        <f t="shared" si="116"/>
        <v>0</v>
      </c>
      <c r="V219" s="293"/>
      <c r="W219" s="139"/>
    </row>
    <row r="220" spans="2:23" ht="13.8" hidden="1" outlineLevel="2" thickBot="1" x14ac:dyDescent="0.3">
      <c r="B220" s="101" t="s">
        <v>450</v>
      </c>
      <c r="C220" s="92" t="s">
        <v>389</v>
      </c>
      <c r="D220" s="101" t="s">
        <v>207</v>
      </c>
      <c r="E220" s="102"/>
      <c r="F220" s="103"/>
      <c r="G220" s="104"/>
      <c r="H220" s="104"/>
      <c r="I220" s="105">
        <f>SUM(I221:I224)</f>
        <v>0</v>
      </c>
      <c r="K220" s="134"/>
      <c r="L220" s="134">
        <f>+I220-K220</f>
        <v>0</v>
      </c>
      <c r="M220" s="329"/>
      <c r="O220" s="103"/>
      <c r="P220" s="104"/>
      <c r="Q220" s="104"/>
      <c r="R220" s="138">
        <f>SUM(R221:R224)</f>
        <v>0</v>
      </c>
      <c r="U220" s="105">
        <f>+I220+R220</f>
        <v>0</v>
      </c>
      <c r="V220" s="293">
        <f t="shared" si="98"/>
        <v>0</v>
      </c>
      <c r="W220" s="139" t="str">
        <f>+IF(ISERROR(V220/U220),"",V220/U220)</f>
        <v/>
      </c>
    </row>
    <row r="221" spans="2:23" ht="13.8" hidden="1" outlineLevel="3" thickBot="1" x14ac:dyDescent="0.3">
      <c r="B221" s="106"/>
      <c r="C221" s="107"/>
      <c r="D221" s="106"/>
      <c r="E221" s="108"/>
      <c r="F221" s="109"/>
      <c r="G221" s="110"/>
      <c r="H221" s="111"/>
      <c r="I221" s="112"/>
      <c r="K221" s="99"/>
      <c r="L221" s="99"/>
      <c r="M221" s="330"/>
      <c r="O221" s="109"/>
      <c r="P221" s="110"/>
      <c r="Q221" s="111"/>
      <c r="R221" s="124">
        <f t="shared" si="115"/>
        <v>0</v>
      </c>
      <c r="U221" s="112">
        <f t="shared" ref="U221:U224" si="117">+I221+R221</f>
        <v>0</v>
      </c>
      <c r="V221" s="293"/>
      <c r="W221" s="139"/>
    </row>
    <row r="222" spans="2:23" ht="13.8" hidden="1" outlineLevel="3" thickBot="1" x14ac:dyDescent="0.3">
      <c r="B222" s="113"/>
      <c r="C222" s="114"/>
      <c r="D222" s="113"/>
      <c r="E222" s="115"/>
      <c r="F222" s="116"/>
      <c r="G222" s="117"/>
      <c r="H222" s="117"/>
      <c r="I222" s="118"/>
      <c r="K222" s="99"/>
      <c r="L222" s="99"/>
      <c r="M222" s="330"/>
      <c r="O222" s="116"/>
      <c r="P222" s="117"/>
      <c r="Q222" s="117"/>
      <c r="R222" s="124">
        <f t="shared" si="115"/>
        <v>0</v>
      </c>
      <c r="U222" s="112">
        <f t="shared" si="117"/>
        <v>0</v>
      </c>
      <c r="V222" s="293"/>
      <c r="W222" s="139"/>
    </row>
    <row r="223" spans="2:23" ht="13.8" hidden="1" outlineLevel="3" thickBot="1" x14ac:dyDescent="0.3">
      <c r="B223" s="113"/>
      <c r="C223" s="114"/>
      <c r="D223" s="113"/>
      <c r="E223" s="115"/>
      <c r="F223" s="116"/>
      <c r="G223" s="117"/>
      <c r="H223" s="117"/>
      <c r="I223" s="118"/>
      <c r="K223" s="99"/>
      <c r="L223" s="99"/>
      <c r="M223" s="330"/>
      <c r="O223" s="116"/>
      <c r="P223" s="117"/>
      <c r="Q223" s="117"/>
      <c r="R223" s="124">
        <f t="shared" si="115"/>
        <v>0</v>
      </c>
      <c r="U223" s="112">
        <f t="shared" si="117"/>
        <v>0</v>
      </c>
      <c r="V223" s="293"/>
      <c r="W223" s="139"/>
    </row>
    <row r="224" spans="2:23" ht="13.8" hidden="1" outlineLevel="3" thickBot="1" x14ac:dyDescent="0.3">
      <c r="B224" s="119"/>
      <c r="C224" s="120"/>
      <c r="D224" s="119"/>
      <c r="E224" s="121"/>
      <c r="F224" s="122"/>
      <c r="G224" s="123"/>
      <c r="H224" s="123"/>
      <c r="I224" s="124"/>
      <c r="K224" s="99"/>
      <c r="L224" s="99"/>
      <c r="M224" s="330"/>
      <c r="O224" s="122"/>
      <c r="P224" s="123"/>
      <c r="Q224" s="123"/>
      <c r="R224" s="124">
        <f t="shared" si="115"/>
        <v>0</v>
      </c>
      <c r="U224" s="112">
        <f t="shared" si="117"/>
        <v>0</v>
      </c>
      <c r="V224" s="293"/>
      <c r="W224" s="139"/>
    </row>
    <row r="225" spans="2:23" s="10" customFormat="1" x14ac:dyDescent="0.25">
      <c r="B225" s="51" t="s">
        <v>390</v>
      </c>
      <c r="C225" s="52">
        <v>3</v>
      </c>
      <c r="D225" s="53" t="s">
        <v>252</v>
      </c>
      <c r="E225" s="96"/>
      <c r="F225" s="96"/>
      <c r="G225" s="96"/>
      <c r="H225" s="96"/>
      <c r="I225" s="55">
        <f>+I226+I242</f>
        <v>57550</v>
      </c>
      <c r="J225" s="97"/>
      <c r="K225" s="55">
        <f>+K226+K242</f>
        <v>0</v>
      </c>
      <c r="L225" s="55">
        <f t="shared" ref="L225:M225" si="118">+L226+L242</f>
        <v>57550</v>
      </c>
      <c r="M225" s="55">
        <f t="shared" si="118"/>
        <v>0</v>
      </c>
      <c r="N225" s="97"/>
      <c r="O225" s="96"/>
      <c r="P225" s="96"/>
      <c r="Q225" s="96"/>
      <c r="R225" s="55">
        <f>+R226+R242</f>
        <v>0</v>
      </c>
      <c r="S225" s="93"/>
      <c r="T225" s="93"/>
      <c r="U225" s="55">
        <f>+U226+U242</f>
        <v>57550</v>
      </c>
      <c r="V225" s="55">
        <f>+V226+V242</f>
        <v>57550</v>
      </c>
      <c r="W225" s="81">
        <f>+IF(ISERROR(V225/U225),"",V225/U225)</f>
        <v>1</v>
      </c>
    </row>
    <row r="226" spans="2:23" ht="14.4" outlineLevel="1" thickBot="1" x14ac:dyDescent="0.3">
      <c r="B226" s="45" t="s">
        <v>390</v>
      </c>
      <c r="C226" s="45" t="s">
        <v>253</v>
      </c>
      <c r="D226" s="45" t="s">
        <v>254</v>
      </c>
      <c r="E226" s="94"/>
      <c r="F226" s="94"/>
      <c r="G226" s="94"/>
      <c r="H226" s="94"/>
      <c r="I226" s="100">
        <f>+I227+I232+I237</f>
        <v>57550</v>
      </c>
      <c r="K226" s="100">
        <f>+K227+K232+K237</f>
        <v>0</v>
      </c>
      <c r="L226" s="100">
        <f t="shared" ref="L226:M226" si="119">+L227+L232+L237</f>
        <v>57550</v>
      </c>
      <c r="M226" s="100">
        <f t="shared" si="119"/>
        <v>0</v>
      </c>
      <c r="O226" s="94"/>
      <c r="P226" s="94"/>
      <c r="Q226" s="94"/>
      <c r="R226" s="100">
        <f>+R227+R232+R237</f>
        <v>0</v>
      </c>
      <c r="U226" s="100">
        <f>+U227+U232+U237</f>
        <v>57550</v>
      </c>
      <c r="V226" s="291">
        <f>SUM(V227:V257)</f>
        <v>57550</v>
      </c>
      <c r="W226" s="132">
        <f>+IF(ISERROR(V226/U226),"",V226/U226)</f>
        <v>1</v>
      </c>
    </row>
    <row r="227" spans="2:23" ht="13.8" hidden="1" outlineLevel="2" thickBot="1" x14ac:dyDescent="0.3">
      <c r="B227" s="101" t="s">
        <v>450</v>
      </c>
      <c r="C227" s="92"/>
      <c r="D227" s="101" t="s">
        <v>256</v>
      </c>
      <c r="E227" s="102"/>
      <c r="F227" s="103"/>
      <c r="G227" s="104"/>
      <c r="H227" s="104"/>
      <c r="I227" s="105">
        <f>SUM(I228:I231)</f>
        <v>10800</v>
      </c>
      <c r="K227" s="134"/>
      <c r="L227" s="134">
        <f>+I227-K227</f>
        <v>10800</v>
      </c>
      <c r="M227" s="329"/>
      <c r="O227" s="103"/>
      <c r="P227" s="104"/>
      <c r="Q227" s="104"/>
      <c r="R227" s="138">
        <f>SUM(R228:R231)</f>
        <v>0</v>
      </c>
      <c r="U227" s="105">
        <f>+I227+R227</f>
        <v>10800</v>
      </c>
      <c r="V227" s="293">
        <f t="shared" ref="V227:V237" si="120">+U227-K227</f>
        <v>10800</v>
      </c>
      <c r="W227" s="139">
        <f>+IF(ISERROR(V227/U227),"",V227/U227)</f>
        <v>1</v>
      </c>
    </row>
    <row r="228" spans="2:23" ht="13.8" hidden="1" outlineLevel="3" thickBot="1" x14ac:dyDescent="0.3">
      <c r="B228" s="106"/>
      <c r="C228" s="107"/>
      <c r="D228" s="106" t="s">
        <v>171</v>
      </c>
      <c r="E228" s="108" t="s">
        <v>14</v>
      </c>
      <c r="F228" s="109">
        <v>24</v>
      </c>
      <c r="G228" s="110">
        <v>3000</v>
      </c>
      <c r="H228" s="111">
        <v>0.15</v>
      </c>
      <c r="I228" s="112">
        <f>+F228*G228*H228</f>
        <v>10800</v>
      </c>
      <c r="K228" s="99"/>
      <c r="L228" s="99"/>
      <c r="M228" s="330"/>
      <c r="O228" s="109"/>
      <c r="P228" s="110"/>
      <c r="Q228" s="111"/>
      <c r="R228" s="112">
        <f>+O228*P228*Q228</f>
        <v>0</v>
      </c>
      <c r="U228" s="112">
        <f t="shared" ref="U228:U231" si="121">+I228+R228</f>
        <v>10800</v>
      </c>
      <c r="V228" s="293"/>
      <c r="W228" s="139"/>
    </row>
    <row r="229" spans="2:23" ht="13.8" hidden="1" outlineLevel="3" thickBot="1" x14ac:dyDescent="0.3">
      <c r="B229" s="113"/>
      <c r="C229" s="114"/>
      <c r="D229" s="113" t="s">
        <v>173</v>
      </c>
      <c r="E229" s="115" t="s">
        <v>14</v>
      </c>
      <c r="F229" s="116"/>
      <c r="G229" s="117"/>
      <c r="H229" s="117"/>
      <c r="I229" s="118">
        <f t="shared" ref="I229:I231" si="122">+F229*G229*H229</f>
        <v>0</v>
      </c>
      <c r="K229" s="99"/>
      <c r="L229" s="99"/>
      <c r="M229" s="330"/>
      <c r="O229" s="116"/>
      <c r="P229" s="117"/>
      <c r="Q229" s="117"/>
      <c r="R229" s="118">
        <f t="shared" ref="R229:R231" si="123">+O229*P229*Q229</f>
        <v>0</v>
      </c>
      <c r="U229" s="112">
        <f t="shared" si="121"/>
        <v>0</v>
      </c>
      <c r="V229" s="293"/>
      <c r="W229" s="139"/>
    </row>
    <row r="230" spans="2:23" ht="13.8" hidden="1" outlineLevel="3" thickBot="1" x14ac:dyDescent="0.3">
      <c r="B230" s="113"/>
      <c r="C230" s="114"/>
      <c r="D230" s="113" t="s">
        <v>259</v>
      </c>
      <c r="E230" s="115"/>
      <c r="F230" s="116"/>
      <c r="G230" s="117"/>
      <c r="H230" s="117"/>
      <c r="I230" s="118">
        <f t="shared" si="122"/>
        <v>0</v>
      </c>
      <c r="K230" s="99"/>
      <c r="L230" s="99"/>
      <c r="M230" s="330"/>
      <c r="O230" s="116"/>
      <c r="P230" s="117"/>
      <c r="Q230" s="117"/>
      <c r="R230" s="118">
        <f t="shared" si="123"/>
        <v>0</v>
      </c>
      <c r="U230" s="112">
        <f t="shared" si="121"/>
        <v>0</v>
      </c>
      <c r="V230" s="293"/>
      <c r="W230" s="139"/>
    </row>
    <row r="231" spans="2:23" ht="13.8" hidden="1" outlineLevel="3" thickBot="1" x14ac:dyDescent="0.3">
      <c r="B231" s="119"/>
      <c r="C231" s="120"/>
      <c r="D231" s="119"/>
      <c r="E231" s="121"/>
      <c r="F231" s="122"/>
      <c r="G231" s="123"/>
      <c r="H231" s="123"/>
      <c r="I231" s="124">
        <f t="shared" si="122"/>
        <v>0</v>
      </c>
      <c r="K231" s="99"/>
      <c r="L231" s="99"/>
      <c r="M231" s="330"/>
      <c r="O231" s="122"/>
      <c r="P231" s="123"/>
      <c r="Q231" s="123"/>
      <c r="R231" s="124">
        <f t="shared" si="123"/>
        <v>0</v>
      </c>
      <c r="U231" s="112">
        <f t="shared" si="121"/>
        <v>0</v>
      </c>
      <c r="V231" s="293"/>
      <c r="W231" s="139"/>
    </row>
    <row r="232" spans="2:23" ht="13.8" hidden="1" outlineLevel="2" thickBot="1" x14ac:dyDescent="0.3">
      <c r="B232" s="101" t="s">
        <v>450</v>
      </c>
      <c r="C232" s="92"/>
      <c r="D232" s="101" t="s">
        <v>263</v>
      </c>
      <c r="E232" s="102"/>
      <c r="F232" s="103"/>
      <c r="G232" s="104"/>
      <c r="H232" s="104"/>
      <c r="I232" s="105">
        <f>SUM(I233:I236)</f>
        <v>26750</v>
      </c>
      <c r="K232" s="134"/>
      <c r="L232" s="134">
        <f>+I232-K232</f>
        <v>26750</v>
      </c>
      <c r="M232" s="329"/>
      <c r="O232" s="103"/>
      <c r="P232" s="104"/>
      <c r="Q232" s="104"/>
      <c r="R232" s="138">
        <f>SUM(R233:R236)</f>
        <v>0</v>
      </c>
      <c r="U232" s="105">
        <f>+I232+R232</f>
        <v>26750</v>
      </c>
      <c r="V232" s="293">
        <f t="shared" si="120"/>
        <v>26750</v>
      </c>
      <c r="W232" s="139">
        <f>+IF(ISERROR(V232/U232),"",V232/U232)</f>
        <v>1</v>
      </c>
    </row>
    <row r="233" spans="2:23" ht="13.8" hidden="1" outlineLevel="3" thickBot="1" x14ac:dyDescent="0.3">
      <c r="B233" s="106"/>
      <c r="C233" s="107"/>
      <c r="D233" s="106"/>
      <c r="E233" s="108" t="s">
        <v>17</v>
      </c>
      <c r="F233" s="109">
        <v>5</v>
      </c>
      <c r="G233" s="110">
        <v>35</v>
      </c>
      <c r="H233" s="125">
        <f>5*2</f>
        <v>10</v>
      </c>
      <c r="I233" s="112">
        <f>+F233*G233*H233</f>
        <v>1750</v>
      </c>
      <c r="K233" s="99"/>
      <c r="L233" s="99"/>
      <c r="M233" s="330"/>
      <c r="O233" s="109"/>
      <c r="P233" s="110"/>
      <c r="Q233" s="125"/>
      <c r="R233" s="112">
        <f>+O233*P233*Q233</f>
        <v>0</v>
      </c>
      <c r="U233" s="112">
        <f t="shared" ref="U233:U236" si="124">+I233+R233</f>
        <v>1750</v>
      </c>
      <c r="V233" s="293"/>
      <c r="W233" s="139"/>
    </row>
    <row r="234" spans="2:23" ht="13.8" hidden="1" outlineLevel="3" thickBot="1" x14ac:dyDescent="0.3">
      <c r="B234" s="113"/>
      <c r="C234" s="114"/>
      <c r="D234" s="113"/>
      <c r="E234" s="115" t="s">
        <v>451</v>
      </c>
      <c r="F234" s="116"/>
      <c r="G234" s="117"/>
      <c r="H234" s="116"/>
      <c r="I234" s="118">
        <f t="shared" ref="I234:I236" si="125">+F234*G234*H234</f>
        <v>0</v>
      </c>
      <c r="K234" s="99"/>
      <c r="L234" s="99"/>
      <c r="M234" s="330"/>
      <c r="O234" s="116"/>
      <c r="P234" s="117"/>
      <c r="Q234" s="116"/>
      <c r="R234" s="118">
        <f t="shared" ref="R234:R236" si="126">+O234*P234*Q234</f>
        <v>0</v>
      </c>
      <c r="U234" s="112">
        <f t="shared" si="124"/>
        <v>0</v>
      </c>
      <c r="V234" s="293"/>
      <c r="W234" s="139"/>
    </row>
    <row r="235" spans="2:23" ht="13.8" hidden="1" outlineLevel="3" thickBot="1" x14ac:dyDescent="0.3">
      <c r="B235" s="113"/>
      <c r="C235" s="114"/>
      <c r="D235" s="113"/>
      <c r="E235" s="115" t="s">
        <v>451</v>
      </c>
      <c r="F235" s="116">
        <v>5</v>
      </c>
      <c r="G235" s="117">
        <v>100</v>
      </c>
      <c r="H235" s="116">
        <f>5*2</f>
        <v>10</v>
      </c>
      <c r="I235" s="118">
        <f t="shared" si="125"/>
        <v>5000</v>
      </c>
      <c r="K235" s="99"/>
      <c r="L235" s="99"/>
      <c r="M235" s="330"/>
      <c r="O235" s="116"/>
      <c r="P235" s="117"/>
      <c r="Q235" s="116"/>
      <c r="R235" s="118">
        <f t="shared" si="126"/>
        <v>0</v>
      </c>
      <c r="U235" s="112">
        <f t="shared" si="124"/>
        <v>5000</v>
      </c>
      <c r="V235" s="293"/>
      <c r="W235" s="139"/>
    </row>
    <row r="236" spans="2:23" ht="13.8" hidden="1" outlineLevel="3" thickBot="1" x14ac:dyDescent="0.3">
      <c r="B236" s="119"/>
      <c r="C236" s="120"/>
      <c r="D236" s="119"/>
      <c r="E236" s="121" t="s">
        <v>451</v>
      </c>
      <c r="F236" s="122">
        <v>2</v>
      </c>
      <c r="G236" s="123">
        <v>1000</v>
      </c>
      <c r="H236" s="122">
        <f>5*2</f>
        <v>10</v>
      </c>
      <c r="I236" s="124">
        <f t="shared" si="125"/>
        <v>20000</v>
      </c>
      <c r="K236" s="99"/>
      <c r="L236" s="99"/>
      <c r="M236" s="330"/>
      <c r="O236" s="122"/>
      <c r="P236" s="123"/>
      <c r="Q236" s="122"/>
      <c r="R236" s="124">
        <f t="shared" si="126"/>
        <v>0</v>
      </c>
      <c r="U236" s="112">
        <f t="shared" si="124"/>
        <v>20000</v>
      </c>
      <c r="V236" s="293"/>
      <c r="W236" s="139"/>
    </row>
    <row r="237" spans="2:23" ht="13.8" hidden="1" outlineLevel="2" thickBot="1" x14ac:dyDescent="0.3">
      <c r="B237" s="101" t="s">
        <v>450</v>
      </c>
      <c r="C237" s="92"/>
      <c r="D237" s="101" t="s">
        <v>178</v>
      </c>
      <c r="E237" s="102"/>
      <c r="F237" s="103"/>
      <c r="G237" s="104"/>
      <c r="H237" s="104"/>
      <c r="I237" s="105">
        <f>SUM(I238:I241)</f>
        <v>20000</v>
      </c>
      <c r="K237" s="134"/>
      <c r="L237" s="134">
        <f>+I237-K237</f>
        <v>20000</v>
      </c>
      <c r="M237" s="329"/>
      <c r="O237" s="103"/>
      <c r="P237" s="104"/>
      <c r="Q237" s="104"/>
      <c r="R237" s="138">
        <f>SUM(R238:R241)</f>
        <v>0</v>
      </c>
      <c r="U237" s="105">
        <f>+I237+R237</f>
        <v>20000</v>
      </c>
      <c r="V237" s="293">
        <f t="shared" si="120"/>
        <v>20000</v>
      </c>
      <c r="W237" s="139">
        <f>+IF(ISERROR(V237/U237),"",V237/U237)</f>
        <v>1</v>
      </c>
    </row>
    <row r="238" spans="2:23" ht="13.8" hidden="1" outlineLevel="3" thickBot="1" x14ac:dyDescent="0.3">
      <c r="B238" s="106"/>
      <c r="C238" s="107"/>
      <c r="D238" s="106"/>
      <c r="E238" s="108" t="s">
        <v>9</v>
      </c>
      <c r="F238" s="109">
        <v>20</v>
      </c>
      <c r="G238" s="110">
        <v>1000</v>
      </c>
      <c r="H238" s="111">
        <v>1</v>
      </c>
      <c r="I238" s="112">
        <f t="shared" ref="I238:I241" si="127">+F238*G238*H238</f>
        <v>20000</v>
      </c>
      <c r="K238" s="99"/>
      <c r="L238" s="99"/>
      <c r="M238" s="330"/>
      <c r="O238" s="109"/>
      <c r="P238" s="110"/>
      <c r="Q238" s="111"/>
      <c r="R238" s="112">
        <f t="shared" ref="R238:R241" si="128">+O238*P238*Q238</f>
        <v>0</v>
      </c>
      <c r="U238" s="112">
        <f t="shared" ref="U238:U241" si="129">+I238+R238</f>
        <v>20000</v>
      </c>
      <c r="V238" s="293"/>
      <c r="W238" s="139"/>
    </row>
    <row r="239" spans="2:23" ht="13.8" hidden="1" outlineLevel="3" thickBot="1" x14ac:dyDescent="0.3">
      <c r="B239" s="113"/>
      <c r="C239" s="114"/>
      <c r="D239" s="113"/>
      <c r="E239" s="115"/>
      <c r="F239" s="116"/>
      <c r="G239" s="117"/>
      <c r="H239" s="117"/>
      <c r="I239" s="118">
        <f t="shared" si="127"/>
        <v>0</v>
      </c>
      <c r="K239" s="99"/>
      <c r="L239" s="99"/>
      <c r="M239" s="330"/>
      <c r="O239" s="116"/>
      <c r="P239" s="117"/>
      <c r="Q239" s="117"/>
      <c r="R239" s="118">
        <f t="shared" si="128"/>
        <v>0</v>
      </c>
      <c r="U239" s="112">
        <f t="shared" si="129"/>
        <v>0</v>
      </c>
      <c r="V239" s="293"/>
      <c r="W239" s="139"/>
    </row>
    <row r="240" spans="2:23" ht="13.8" hidden="1" outlineLevel="3" thickBot="1" x14ac:dyDescent="0.3">
      <c r="B240" s="113"/>
      <c r="C240" s="114"/>
      <c r="D240" s="113"/>
      <c r="E240" s="115"/>
      <c r="F240" s="116"/>
      <c r="G240" s="117"/>
      <c r="H240" s="117"/>
      <c r="I240" s="118">
        <f t="shared" si="127"/>
        <v>0</v>
      </c>
      <c r="K240" s="99"/>
      <c r="L240" s="99"/>
      <c r="M240" s="330"/>
      <c r="O240" s="116"/>
      <c r="P240" s="117"/>
      <c r="Q240" s="117"/>
      <c r="R240" s="118">
        <f t="shared" si="128"/>
        <v>0</v>
      </c>
      <c r="U240" s="112">
        <f t="shared" si="129"/>
        <v>0</v>
      </c>
      <c r="V240" s="293"/>
      <c r="W240" s="139"/>
    </row>
    <row r="241" spans="2:23" ht="13.8" hidden="1" outlineLevel="3" thickBot="1" x14ac:dyDescent="0.3">
      <c r="B241" s="119"/>
      <c r="C241" s="120"/>
      <c r="D241" s="119"/>
      <c r="E241" s="126"/>
      <c r="F241" s="127"/>
      <c r="G241" s="128"/>
      <c r="H241" s="128"/>
      <c r="I241" s="129">
        <f t="shared" si="127"/>
        <v>0</v>
      </c>
      <c r="K241" s="99"/>
      <c r="L241" s="99"/>
      <c r="M241" s="330"/>
      <c r="O241" s="127"/>
      <c r="P241" s="128"/>
      <c r="Q241" s="128"/>
      <c r="R241" s="129">
        <f t="shared" si="128"/>
        <v>0</v>
      </c>
      <c r="U241" s="112">
        <f t="shared" si="129"/>
        <v>0</v>
      </c>
      <c r="V241" s="293"/>
      <c r="W241" s="139"/>
    </row>
    <row r="242" spans="2:23" ht="28.2" outlineLevel="1" collapsed="1" thickBot="1" x14ac:dyDescent="0.3">
      <c r="B242" s="45" t="s">
        <v>450</v>
      </c>
      <c r="C242" s="45" t="s">
        <v>271</v>
      </c>
      <c r="D242" s="45" t="s">
        <v>272</v>
      </c>
      <c r="E242" s="94"/>
      <c r="F242" s="94"/>
      <c r="G242" s="94"/>
      <c r="H242" s="94"/>
      <c r="I242" s="100">
        <f>+I243+I248+I253+I258+I263+I268+I273+I278</f>
        <v>0</v>
      </c>
      <c r="K242" s="100">
        <f>+K243+K248+K253+K258+K263+K268+K273+K278</f>
        <v>0</v>
      </c>
      <c r="L242" s="100">
        <f t="shared" ref="L242:M242" si="130">+L243+L248+L253+L258+L263+L268+L273+L278</f>
        <v>0</v>
      </c>
      <c r="M242" s="100">
        <f t="shared" si="130"/>
        <v>0</v>
      </c>
      <c r="O242" s="94"/>
      <c r="P242" s="94"/>
      <c r="Q242" s="94"/>
      <c r="R242" s="100">
        <f>+R243+R248+R253+R258+R263+R268+R273+R278</f>
        <v>0</v>
      </c>
      <c r="U242" s="100">
        <f>+U243+U248+U253+U258+U263+U268+U273+U278</f>
        <v>0</v>
      </c>
      <c r="V242" s="291">
        <f>SUM(V243:V273)</f>
        <v>0</v>
      </c>
      <c r="W242" s="132" t="str">
        <f>+IF(ISERROR(V242/U242),"",V242/U242)</f>
        <v/>
      </c>
    </row>
    <row r="243" spans="2:23" ht="14.4" hidden="1" outlineLevel="2" thickBot="1" x14ac:dyDescent="0.3">
      <c r="B243" s="19" t="s">
        <v>390</v>
      </c>
      <c r="C243" s="20" t="s">
        <v>455</v>
      </c>
      <c r="D243" s="101" t="s">
        <v>274</v>
      </c>
      <c r="E243" s="46"/>
      <c r="F243" s="47"/>
      <c r="G243" s="48"/>
      <c r="H243" s="48"/>
      <c r="I243" s="56">
        <f>SUM(I244:I247)</f>
        <v>0</v>
      </c>
      <c r="K243" s="64"/>
      <c r="L243" s="134">
        <f>+I243-K243</f>
        <v>0</v>
      </c>
      <c r="M243" s="331"/>
      <c r="O243" s="47"/>
      <c r="P243" s="48"/>
      <c r="Q243" s="48"/>
      <c r="R243" s="68">
        <f>SUM(R244:R247)</f>
        <v>0</v>
      </c>
      <c r="U243" s="105">
        <f>+I243+R243</f>
        <v>0</v>
      </c>
      <c r="V243" s="138">
        <f t="shared" ref="V243:V278" si="131">+U243-K243</f>
        <v>0</v>
      </c>
      <c r="W243" s="139" t="str">
        <f>+IF(ISERROR(V243/U243),"",V243/U243)</f>
        <v/>
      </c>
    </row>
    <row r="244" spans="2:23" ht="14.4" hidden="1" outlineLevel="3" thickBot="1" x14ac:dyDescent="0.3">
      <c r="B244" s="24"/>
      <c r="C244" s="25"/>
      <c r="D244" s="106"/>
      <c r="E244" s="26"/>
      <c r="F244" s="27"/>
      <c r="G244" s="28"/>
      <c r="H244" s="29"/>
      <c r="I244" s="57"/>
      <c r="K244" s="99"/>
      <c r="L244" s="99"/>
      <c r="M244" s="330"/>
      <c r="O244" s="27"/>
      <c r="P244" s="28"/>
      <c r="Q244" s="29"/>
      <c r="R244" s="57"/>
      <c r="U244" s="112">
        <f t="shared" ref="U244:U247" si="132">+I244+R244</f>
        <v>0</v>
      </c>
      <c r="V244" s="293"/>
      <c r="W244" s="139"/>
    </row>
    <row r="245" spans="2:23" ht="14.4" hidden="1" outlineLevel="3" thickBot="1" x14ac:dyDescent="0.3">
      <c r="B245" s="30"/>
      <c r="C245" s="31"/>
      <c r="D245" s="113"/>
      <c r="E245" s="32"/>
      <c r="F245" s="33"/>
      <c r="G245" s="34"/>
      <c r="H245" s="34"/>
      <c r="I245" s="58"/>
      <c r="K245" s="99"/>
      <c r="L245" s="99"/>
      <c r="M245" s="330"/>
      <c r="O245" s="33"/>
      <c r="P245" s="34"/>
      <c r="Q245" s="34"/>
      <c r="R245" s="58"/>
      <c r="U245" s="112">
        <f t="shared" si="132"/>
        <v>0</v>
      </c>
      <c r="V245" s="293"/>
      <c r="W245" s="139"/>
    </row>
    <row r="246" spans="2:23" ht="14.4" hidden="1" outlineLevel="3" thickBot="1" x14ac:dyDescent="0.3">
      <c r="B246" s="30"/>
      <c r="C246" s="31"/>
      <c r="D246" s="113"/>
      <c r="E246" s="32"/>
      <c r="F246" s="33"/>
      <c r="G246" s="34"/>
      <c r="H246" s="34"/>
      <c r="I246" s="58"/>
      <c r="K246" s="99"/>
      <c r="L246" s="99"/>
      <c r="M246" s="330"/>
      <c r="O246" s="33"/>
      <c r="P246" s="34"/>
      <c r="Q246" s="34"/>
      <c r="R246" s="58"/>
      <c r="U246" s="112">
        <f t="shared" si="132"/>
        <v>0</v>
      </c>
      <c r="V246" s="293"/>
      <c r="W246" s="139"/>
    </row>
    <row r="247" spans="2:23" ht="14.4" hidden="1" outlineLevel="3" thickBot="1" x14ac:dyDescent="0.3">
      <c r="B247" s="35"/>
      <c r="C247" s="36"/>
      <c r="D247" s="119"/>
      <c r="E247" s="37"/>
      <c r="F247" s="38"/>
      <c r="G247" s="39"/>
      <c r="H247" s="39"/>
      <c r="I247" s="59"/>
      <c r="K247" s="99"/>
      <c r="L247" s="99"/>
      <c r="M247" s="330"/>
      <c r="O247" s="38"/>
      <c r="P247" s="39"/>
      <c r="Q247" s="39"/>
      <c r="R247" s="59"/>
      <c r="U247" s="112">
        <f t="shared" si="132"/>
        <v>0</v>
      </c>
      <c r="V247" s="293"/>
      <c r="W247" s="139"/>
    </row>
    <row r="248" spans="2:23" ht="14.4" hidden="1" outlineLevel="2" thickBot="1" x14ac:dyDescent="0.3">
      <c r="B248" s="19" t="s">
        <v>390</v>
      </c>
      <c r="C248" s="20" t="s">
        <v>456</v>
      </c>
      <c r="D248" s="101" t="s">
        <v>278</v>
      </c>
      <c r="E248" s="21"/>
      <c r="F248" s="22"/>
      <c r="G248" s="23"/>
      <c r="H248" s="23"/>
      <c r="I248" s="60">
        <f>SUM(I249:I252)</f>
        <v>0</v>
      </c>
      <c r="K248" s="65"/>
      <c r="L248" s="134">
        <f>+I248-K248</f>
        <v>0</v>
      </c>
      <c r="M248" s="332"/>
      <c r="O248" s="22"/>
      <c r="P248" s="23"/>
      <c r="Q248" s="23"/>
      <c r="R248" s="69">
        <f>SUM(R249:R252)</f>
        <v>0</v>
      </c>
      <c r="U248" s="105">
        <f>+I248+R248</f>
        <v>0</v>
      </c>
      <c r="V248" s="293">
        <f t="shared" si="131"/>
        <v>0</v>
      </c>
      <c r="W248" s="139" t="str">
        <f>+IF(ISERROR(V248/U248),"",V248/U248)</f>
        <v/>
      </c>
    </row>
    <row r="249" spans="2:23" ht="14.4" hidden="1" outlineLevel="3" thickBot="1" x14ac:dyDescent="0.3">
      <c r="B249" s="24"/>
      <c r="C249" s="25"/>
      <c r="D249" s="106"/>
      <c r="E249" s="26"/>
      <c r="F249" s="27"/>
      <c r="G249" s="28"/>
      <c r="H249" s="29"/>
      <c r="I249" s="57"/>
      <c r="K249" s="99"/>
      <c r="L249" s="99"/>
      <c r="M249" s="330"/>
      <c r="O249" s="27"/>
      <c r="P249" s="28"/>
      <c r="Q249" s="29"/>
      <c r="R249" s="57"/>
      <c r="U249" s="112">
        <f t="shared" ref="U249:U252" si="133">+I249+R249</f>
        <v>0</v>
      </c>
      <c r="V249" s="293"/>
      <c r="W249" s="139"/>
    </row>
    <row r="250" spans="2:23" ht="14.4" hidden="1" outlineLevel="3" thickBot="1" x14ac:dyDescent="0.3">
      <c r="B250" s="30"/>
      <c r="C250" s="31"/>
      <c r="D250" s="113"/>
      <c r="E250" s="32"/>
      <c r="F250" s="33"/>
      <c r="G250" s="34"/>
      <c r="H250" s="34"/>
      <c r="I250" s="58"/>
      <c r="K250" s="99"/>
      <c r="L250" s="99"/>
      <c r="M250" s="330"/>
      <c r="O250" s="33"/>
      <c r="P250" s="34"/>
      <c r="Q250" s="34"/>
      <c r="R250" s="58"/>
      <c r="U250" s="112">
        <f t="shared" si="133"/>
        <v>0</v>
      </c>
      <c r="V250" s="293"/>
      <c r="W250" s="139"/>
    </row>
    <row r="251" spans="2:23" ht="14.4" hidden="1" outlineLevel="3" thickBot="1" x14ac:dyDescent="0.3">
      <c r="B251" s="30"/>
      <c r="C251" s="31"/>
      <c r="D251" s="113"/>
      <c r="E251" s="32"/>
      <c r="F251" s="33"/>
      <c r="G251" s="34"/>
      <c r="H251" s="34"/>
      <c r="I251" s="58"/>
      <c r="K251" s="99"/>
      <c r="L251" s="99"/>
      <c r="M251" s="330"/>
      <c r="O251" s="33"/>
      <c r="P251" s="34"/>
      <c r="Q251" s="34"/>
      <c r="R251" s="58"/>
      <c r="U251" s="112">
        <f t="shared" si="133"/>
        <v>0</v>
      </c>
      <c r="V251" s="293"/>
      <c r="W251" s="139"/>
    </row>
    <row r="252" spans="2:23" ht="14.4" hidden="1" outlineLevel="3" thickBot="1" x14ac:dyDescent="0.3">
      <c r="B252" s="35"/>
      <c r="C252" s="36"/>
      <c r="D252" s="119"/>
      <c r="E252" s="37"/>
      <c r="F252" s="38"/>
      <c r="G252" s="39"/>
      <c r="H252" s="39"/>
      <c r="I252" s="59"/>
      <c r="K252" s="99"/>
      <c r="L252" s="99"/>
      <c r="M252" s="330"/>
      <c r="O252" s="38"/>
      <c r="P252" s="39"/>
      <c r="Q252" s="39"/>
      <c r="R252" s="59"/>
      <c r="U252" s="112">
        <f t="shared" si="133"/>
        <v>0</v>
      </c>
      <c r="V252" s="293"/>
      <c r="W252" s="139"/>
    </row>
    <row r="253" spans="2:23" ht="14.4" hidden="1" outlineLevel="2" thickBot="1" x14ac:dyDescent="0.3">
      <c r="B253" s="19" t="s">
        <v>390</v>
      </c>
      <c r="C253" s="20" t="s">
        <v>457</v>
      </c>
      <c r="D253" s="101" t="s">
        <v>281</v>
      </c>
      <c r="E253" s="21"/>
      <c r="F253" s="22"/>
      <c r="G253" s="23"/>
      <c r="H253" s="23"/>
      <c r="I253" s="60">
        <f>SUM(I254:I257)</f>
        <v>0</v>
      </c>
      <c r="K253" s="65"/>
      <c r="L253" s="134">
        <f>+I253-K253</f>
        <v>0</v>
      </c>
      <c r="M253" s="332"/>
      <c r="O253" s="22"/>
      <c r="P253" s="23"/>
      <c r="Q253" s="23"/>
      <c r="R253" s="69">
        <f>SUM(R254:R257)</f>
        <v>0</v>
      </c>
      <c r="U253" s="105">
        <f>+I253+R253</f>
        <v>0</v>
      </c>
      <c r="V253" s="293">
        <f t="shared" si="131"/>
        <v>0</v>
      </c>
      <c r="W253" s="139" t="str">
        <f>+IF(ISERROR(V253/U253),"",V253/U253)</f>
        <v/>
      </c>
    </row>
    <row r="254" spans="2:23" ht="14.4" hidden="1" outlineLevel="3" thickBot="1" x14ac:dyDescent="0.3">
      <c r="B254" s="24"/>
      <c r="C254" s="25"/>
      <c r="D254" s="106"/>
      <c r="E254" s="26"/>
      <c r="F254" s="27"/>
      <c r="G254" s="28"/>
      <c r="H254" s="29"/>
      <c r="I254" s="57"/>
      <c r="K254" s="99"/>
      <c r="L254" s="99"/>
      <c r="M254" s="330"/>
      <c r="O254" s="27"/>
      <c r="P254" s="28"/>
      <c r="Q254" s="29"/>
      <c r="R254" s="57"/>
      <c r="U254" s="112">
        <f t="shared" ref="U254:U257" si="134">+I254+R254</f>
        <v>0</v>
      </c>
      <c r="V254" s="293"/>
      <c r="W254" s="139"/>
    </row>
    <row r="255" spans="2:23" ht="14.4" hidden="1" outlineLevel="3" thickBot="1" x14ac:dyDescent="0.3">
      <c r="B255" s="30"/>
      <c r="C255" s="31"/>
      <c r="D255" s="113"/>
      <c r="E255" s="32"/>
      <c r="F255" s="33"/>
      <c r="G255" s="34"/>
      <c r="H255" s="34"/>
      <c r="I255" s="58"/>
      <c r="K255" s="99"/>
      <c r="L255" s="99"/>
      <c r="M255" s="330"/>
      <c r="O255" s="33"/>
      <c r="P255" s="34"/>
      <c r="Q255" s="34"/>
      <c r="R255" s="58"/>
      <c r="U255" s="112">
        <f t="shared" si="134"/>
        <v>0</v>
      </c>
      <c r="V255" s="293"/>
      <c r="W255" s="139"/>
    </row>
    <row r="256" spans="2:23" ht="14.4" hidden="1" outlineLevel="3" thickBot="1" x14ac:dyDescent="0.3">
      <c r="B256" s="30"/>
      <c r="C256" s="31"/>
      <c r="D256" s="113"/>
      <c r="E256" s="32"/>
      <c r="F256" s="33"/>
      <c r="G256" s="34"/>
      <c r="H256" s="34"/>
      <c r="I256" s="58"/>
      <c r="K256" s="99"/>
      <c r="L256" s="99"/>
      <c r="M256" s="330"/>
      <c r="O256" s="33"/>
      <c r="P256" s="34"/>
      <c r="Q256" s="34"/>
      <c r="R256" s="58"/>
      <c r="U256" s="112">
        <f t="shared" si="134"/>
        <v>0</v>
      </c>
      <c r="V256" s="293"/>
      <c r="W256" s="139"/>
    </row>
    <row r="257" spans="2:23" ht="14.4" hidden="1" outlineLevel="3" thickBot="1" x14ac:dyDescent="0.3">
      <c r="B257" s="35"/>
      <c r="C257" s="36"/>
      <c r="D257" s="119"/>
      <c r="E257" s="37"/>
      <c r="F257" s="38"/>
      <c r="G257" s="39"/>
      <c r="H257" s="39"/>
      <c r="I257" s="59"/>
      <c r="K257" s="99"/>
      <c r="L257" s="99"/>
      <c r="M257" s="330"/>
      <c r="O257" s="38"/>
      <c r="P257" s="39"/>
      <c r="Q257" s="39"/>
      <c r="R257" s="59"/>
      <c r="U257" s="112">
        <f t="shared" si="134"/>
        <v>0</v>
      </c>
      <c r="V257" s="293"/>
      <c r="W257" s="139"/>
    </row>
    <row r="258" spans="2:23" ht="14.4" hidden="1" outlineLevel="2" thickBot="1" x14ac:dyDescent="0.3">
      <c r="B258" s="19" t="s">
        <v>390</v>
      </c>
      <c r="C258" s="20" t="s">
        <v>458</v>
      </c>
      <c r="D258" s="101" t="s">
        <v>284</v>
      </c>
      <c r="E258" s="21"/>
      <c r="F258" s="22"/>
      <c r="G258" s="23"/>
      <c r="H258" s="23"/>
      <c r="I258" s="60">
        <f>SUM(I259:I262)</f>
        <v>0</v>
      </c>
      <c r="K258" s="65"/>
      <c r="L258" s="134">
        <f>+I258-K258</f>
        <v>0</v>
      </c>
      <c r="M258" s="332"/>
      <c r="O258" s="22"/>
      <c r="P258" s="23"/>
      <c r="Q258" s="23"/>
      <c r="R258" s="69">
        <f>SUM(R259:R262)</f>
        <v>0</v>
      </c>
      <c r="U258" s="105">
        <f>+I258+R258</f>
        <v>0</v>
      </c>
      <c r="V258" s="293">
        <f t="shared" si="131"/>
        <v>0</v>
      </c>
      <c r="W258" s="139" t="str">
        <f>+IF(ISERROR(V258/U258),"",V258/U258)</f>
        <v/>
      </c>
    </row>
    <row r="259" spans="2:23" ht="14.4" hidden="1" outlineLevel="3" thickBot="1" x14ac:dyDescent="0.3">
      <c r="B259" s="24"/>
      <c r="C259" s="25"/>
      <c r="D259" s="106"/>
      <c r="E259" s="26"/>
      <c r="F259" s="27"/>
      <c r="G259" s="28"/>
      <c r="H259" s="29"/>
      <c r="I259" s="57"/>
      <c r="K259" s="99"/>
      <c r="L259" s="99"/>
      <c r="M259" s="330"/>
      <c r="O259" s="27"/>
      <c r="P259" s="28"/>
      <c r="Q259" s="29"/>
      <c r="R259" s="57"/>
      <c r="U259" s="112">
        <f t="shared" ref="U259:U262" si="135">+I259+R259</f>
        <v>0</v>
      </c>
      <c r="V259" s="293"/>
      <c r="W259" s="139"/>
    </row>
    <row r="260" spans="2:23" ht="14.4" hidden="1" outlineLevel="3" thickBot="1" x14ac:dyDescent="0.3">
      <c r="B260" s="30"/>
      <c r="C260" s="31"/>
      <c r="D260" s="113"/>
      <c r="E260" s="32"/>
      <c r="F260" s="33"/>
      <c r="G260" s="34"/>
      <c r="H260" s="34"/>
      <c r="I260" s="58"/>
      <c r="K260" s="99"/>
      <c r="L260" s="99"/>
      <c r="M260" s="330"/>
      <c r="O260" s="33"/>
      <c r="P260" s="34"/>
      <c r="Q260" s="34"/>
      <c r="R260" s="58"/>
      <c r="U260" s="112">
        <f t="shared" si="135"/>
        <v>0</v>
      </c>
      <c r="V260" s="293"/>
      <c r="W260" s="139"/>
    </row>
    <row r="261" spans="2:23" ht="14.4" hidden="1" outlineLevel="3" thickBot="1" x14ac:dyDescent="0.3">
      <c r="B261" s="30"/>
      <c r="C261" s="31"/>
      <c r="D261" s="113"/>
      <c r="E261" s="32"/>
      <c r="F261" s="33"/>
      <c r="G261" s="34"/>
      <c r="H261" s="34"/>
      <c r="I261" s="58"/>
      <c r="K261" s="99"/>
      <c r="L261" s="99"/>
      <c r="M261" s="330"/>
      <c r="O261" s="33"/>
      <c r="P261" s="34"/>
      <c r="Q261" s="34"/>
      <c r="R261" s="58"/>
      <c r="U261" s="112">
        <f t="shared" si="135"/>
        <v>0</v>
      </c>
      <c r="V261" s="293"/>
      <c r="W261" s="139"/>
    </row>
    <row r="262" spans="2:23" ht="14.4" hidden="1" outlineLevel="3" thickBot="1" x14ac:dyDescent="0.3">
      <c r="B262" s="35"/>
      <c r="C262" s="36"/>
      <c r="D262" s="119"/>
      <c r="E262" s="37"/>
      <c r="F262" s="38"/>
      <c r="G262" s="39"/>
      <c r="H262" s="39"/>
      <c r="I262" s="59"/>
      <c r="K262" s="99"/>
      <c r="L262" s="99"/>
      <c r="M262" s="330"/>
      <c r="O262" s="38"/>
      <c r="P262" s="39"/>
      <c r="Q262" s="39"/>
      <c r="R262" s="59"/>
      <c r="U262" s="112">
        <f t="shared" si="135"/>
        <v>0</v>
      </c>
      <c r="V262" s="293"/>
      <c r="W262" s="139"/>
    </row>
    <row r="263" spans="2:23" ht="14.4" hidden="1" outlineLevel="2" thickBot="1" x14ac:dyDescent="0.3">
      <c r="B263" s="19" t="s">
        <v>390</v>
      </c>
      <c r="C263" s="20" t="s">
        <v>459</v>
      </c>
      <c r="D263" s="101" t="s">
        <v>288</v>
      </c>
      <c r="E263" s="21"/>
      <c r="F263" s="22"/>
      <c r="G263" s="23"/>
      <c r="H263" s="23"/>
      <c r="I263" s="60">
        <f>SUM(I264:I267)</f>
        <v>0</v>
      </c>
      <c r="K263" s="65"/>
      <c r="L263" s="134">
        <f>+I263-K263</f>
        <v>0</v>
      </c>
      <c r="M263" s="332"/>
      <c r="O263" s="22"/>
      <c r="P263" s="23"/>
      <c r="Q263" s="23"/>
      <c r="R263" s="69">
        <f>SUM(R264:R267)</f>
        <v>0</v>
      </c>
      <c r="U263" s="105">
        <f>+I263+R263</f>
        <v>0</v>
      </c>
      <c r="V263" s="293">
        <f t="shared" si="131"/>
        <v>0</v>
      </c>
      <c r="W263" s="139" t="str">
        <f>+IF(ISERROR(V263/U263),"",V263/U263)</f>
        <v/>
      </c>
    </row>
    <row r="264" spans="2:23" ht="14.4" hidden="1" outlineLevel="3" thickBot="1" x14ac:dyDescent="0.3">
      <c r="B264" s="24"/>
      <c r="C264" s="25"/>
      <c r="D264" s="106"/>
      <c r="E264" s="26"/>
      <c r="F264" s="27"/>
      <c r="G264" s="28"/>
      <c r="H264" s="29"/>
      <c r="I264" s="57"/>
      <c r="K264" s="99"/>
      <c r="L264" s="99"/>
      <c r="M264" s="330"/>
      <c r="O264" s="27"/>
      <c r="P264" s="28"/>
      <c r="Q264" s="29"/>
      <c r="R264" s="57"/>
      <c r="U264" s="112">
        <f t="shared" ref="U264:U267" si="136">+I264+R264</f>
        <v>0</v>
      </c>
      <c r="V264" s="293"/>
      <c r="W264" s="139"/>
    </row>
    <row r="265" spans="2:23" ht="14.4" hidden="1" outlineLevel="3" thickBot="1" x14ac:dyDescent="0.3">
      <c r="B265" s="30"/>
      <c r="C265" s="31"/>
      <c r="D265" s="113"/>
      <c r="E265" s="32"/>
      <c r="F265" s="33"/>
      <c r="G265" s="34"/>
      <c r="H265" s="34"/>
      <c r="I265" s="58"/>
      <c r="K265" s="99"/>
      <c r="L265" s="99"/>
      <c r="M265" s="330"/>
      <c r="O265" s="33"/>
      <c r="P265" s="34"/>
      <c r="Q265" s="34"/>
      <c r="R265" s="58"/>
      <c r="U265" s="112">
        <f t="shared" si="136"/>
        <v>0</v>
      </c>
      <c r="V265" s="293"/>
      <c r="W265" s="139"/>
    </row>
    <row r="266" spans="2:23" ht="14.4" hidden="1" outlineLevel="3" thickBot="1" x14ac:dyDescent="0.3">
      <c r="B266" s="30"/>
      <c r="C266" s="31"/>
      <c r="D266" s="113"/>
      <c r="E266" s="32"/>
      <c r="F266" s="33"/>
      <c r="G266" s="34"/>
      <c r="H266" s="34"/>
      <c r="I266" s="58"/>
      <c r="K266" s="99"/>
      <c r="L266" s="99"/>
      <c r="M266" s="330"/>
      <c r="O266" s="33"/>
      <c r="P266" s="34"/>
      <c r="Q266" s="34"/>
      <c r="R266" s="58"/>
      <c r="U266" s="112">
        <f t="shared" si="136"/>
        <v>0</v>
      </c>
      <c r="V266" s="293"/>
      <c r="W266" s="139"/>
    </row>
    <row r="267" spans="2:23" ht="14.4" hidden="1" outlineLevel="3" thickBot="1" x14ac:dyDescent="0.3">
      <c r="B267" s="35"/>
      <c r="C267" s="36"/>
      <c r="D267" s="119"/>
      <c r="E267" s="37"/>
      <c r="F267" s="38"/>
      <c r="G267" s="39"/>
      <c r="H267" s="39"/>
      <c r="I267" s="59"/>
      <c r="K267" s="99"/>
      <c r="L267" s="99"/>
      <c r="M267" s="330"/>
      <c r="O267" s="38"/>
      <c r="P267" s="39"/>
      <c r="Q267" s="39"/>
      <c r="R267" s="59"/>
      <c r="U267" s="112">
        <f t="shared" si="136"/>
        <v>0</v>
      </c>
      <c r="V267" s="293"/>
      <c r="W267" s="139"/>
    </row>
    <row r="268" spans="2:23" ht="14.4" hidden="1" outlineLevel="2" thickBot="1" x14ac:dyDescent="0.3">
      <c r="B268" s="19" t="s">
        <v>390</v>
      </c>
      <c r="C268" s="20" t="s">
        <v>460</v>
      </c>
      <c r="D268" s="101" t="s">
        <v>291</v>
      </c>
      <c r="E268" s="21"/>
      <c r="F268" s="22"/>
      <c r="G268" s="23"/>
      <c r="H268" s="23"/>
      <c r="I268" s="60">
        <f>SUM(I269:I272)</f>
        <v>0</v>
      </c>
      <c r="K268" s="65"/>
      <c r="L268" s="134">
        <f>+I268-K268</f>
        <v>0</v>
      </c>
      <c r="M268" s="332"/>
      <c r="O268" s="22"/>
      <c r="P268" s="23"/>
      <c r="Q268" s="23"/>
      <c r="R268" s="69">
        <f>SUM(R269:R272)</f>
        <v>0</v>
      </c>
      <c r="U268" s="105">
        <f>+I268+R268</f>
        <v>0</v>
      </c>
      <c r="V268" s="293">
        <f t="shared" si="131"/>
        <v>0</v>
      </c>
      <c r="W268" s="139" t="str">
        <f>+IF(ISERROR(V268/U268),"",V268/U268)</f>
        <v/>
      </c>
    </row>
    <row r="269" spans="2:23" ht="14.4" hidden="1" outlineLevel="3" thickBot="1" x14ac:dyDescent="0.3">
      <c r="B269" s="24"/>
      <c r="C269" s="25"/>
      <c r="D269" s="106"/>
      <c r="E269" s="26"/>
      <c r="F269" s="27"/>
      <c r="G269" s="28"/>
      <c r="H269" s="29"/>
      <c r="I269" s="57"/>
      <c r="K269" s="99"/>
      <c r="L269" s="99"/>
      <c r="M269" s="330"/>
      <c r="O269" s="27"/>
      <c r="P269" s="28"/>
      <c r="Q269" s="29"/>
      <c r="R269" s="57"/>
      <c r="U269" s="112">
        <f t="shared" ref="U269:U272" si="137">+I269+R269</f>
        <v>0</v>
      </c>
      <c r="V269" s="293"/>
      <c r="W269" s="139"/>
    </row>
    <row r="270" spans="2:23" ht="14.4" hidden="1" outlineLevel="3" thickBot="1" x14ac:dyDescent="0.3">
      <c r="B270" s="30"/>
      <c r="C270" s="31"/>
      <c r="D270" s="113"/>
      <c r="E270" s="32"/>
      <c r="F270" s="33"/>
      <c r="G270" s="34"/>
      <c r="H270" s="34"/>
      <c r="I270" s="58"/>
      <c r="K270" s="99"/>
      <c r="L270" s="99"/>
      <c r="M270" s="330"/>
      <c r="O270" s="33"/>
      <c r="P270" s="34"/>
      <c r="Q270" s="34"/>
      <c r="R270" s="58"/>
      <c r="U270" s="112">
        <f t="shared" si="137"/>
        <v>0</v>
      </c>
      <c r="V270" s="293"/>
      <c r="W270" s="139"/>
    </row>
    <row r="271" spans="2:23" ht="14.4" hidden="1" outlineLevel="3" thickBot="1" x14ac:dyDescent="0.3">
      <c r="B271" s="30"/>
      <c r="C271" s="31"/>
      <c r="D271" s="113"/>
      <c r="E271" s="32"/>
      <c r="F271" s="33"/>
      <c r="G271" s="34"/>
      <c r="H271" s="34"/>
      <c r="I271" s="58"/>
      <c r="K271" s="99"/>
      <c r="L271" s="99"/>
      <c r="M271" s="330"/>
      <c r="O271" s="33"/>
      <c r="P271" s="34"/>
      <c r="Q271" s="34"/>
      <c r="R271" s="58"/>
      <c r="U271" s="112">
        <f t="shared" si="137"/>
        <v>0</v>
      </c>
      <c r="V271" s="293"/>
      <c r="W271" s="139"/>
    </row>
    <row r="272" spans="2:23" ht="14.4" hidden="1" outlineLevel="3" thickBot="1" x14ac:dyDescent="0.3">
      <c r="B272" s="35"/>
      <c r="C272" s="36"/>
      <c r="D272" s="119"/>
      <c r="E272" s="37"/>
      <c r="F272" s="38"/>
      <c r="G272" s="39"/>
      <c r="H272" s="39"/>
      <c r="I272" s="59"/>
      <c r="K272" s="99"/>
      <c r="L272" s="99"/>
      <c r="M272" s="330"/>
      <c r="O272" s="38"/>
      <c r="P272" s="39"/>
      <c r="Q272" s="39"/>
      <c r="R272" s="59"/>
      <c r="U272" s="112">
        <f t="shared" si="137"/>
        <v>0</v>
      </c>
      <c r="V272" s="293"/>
      <c r="W272" s="139"/>
    </row>
    <row r="273" spans="2:23" ht="14.4" hidden="1" outlineLevel="2" thickBot="1" x14ac:dyDescent="0.3">
      <c r="B273" s="19" t="s">
        <v>390</v>
      </c>
      <c r="C273" s="20" t="s">
        <v>461</v>
      </c>
      <c r="D273" s="101" t="s">
        <v>294</v>
      </c>
      <c r="E273" s="21"/>
      <c r="F273" s="22"/>
      <c r="G273" s="23"/>
      <c r="H273" s="23"/>
      <c r="I273" s="60">
        <f>SUM(I274:I277)</f>
        <v>0</v>
      </c>
      <c r="K273" s="65"/>
      <c r="L273" s="134">
        <f>+I273-K273</f>
        <v>0</v>
      </c>
      <c r="M273" s="332"/>
      <c r="O273" s="22"/>
      <c r="P273" s="23"/>
      <c r="Q273" s="23"/>
      <c r="R273" s="69">
        <f>SUM(R274:R277)</f>
        <v>0</v>
      </c>
      <c r="U273" s="105">
        <f>+I273+R273</f>
        <v>0</v>
      </c>
      <c r="V273" s="293">
        <f t="shared" si="131"/>
        <v>0</v>
      </c>
      <c r="W273" s="139" t="str">
        <f>+IF(ISERROR(V273/U273),"",V273/U273)</f>
        <v/>
      </c>
    </row>
    <row r="274" spans="2:23" ht="14.4" hidden="1" outlineLevel="3" thickBot="1" x14ac:dyDescent="0.3">
      <c r="B274" s="24"/>
      <c r="C274" s="25"/>
      <c r="D274" s="106"/>
      <c r="E274" s="26"/>
      <c r="F274" s="27"/>
      <c r="G274" s="28"/>
      <c r="H274" s="29"/>
      <c r="I274" s="57"/>
      <c r="K274" s="99"/>
      <c r="L274" s="99"/>
      <c r="M274" s="330"/>
      <c r="O274" s="27"/>
      <c r="P274" s="28"/>
      <c r="Q274" s="29"/>
      <c r="R274" s="57"/>
      <c r="U274" s="112">
        <f t="shared" ref="U274:U277" si="138">+I274+R274</f>
        <v>0</v>
      </c>
      <c r="V274" s="293"/>
      <c r="W274" s="139"/>
    </row>
    <row r="275" spans="2:23" ht="14.4" hidden="1" outlineLevel="3" thickBot="1" x14ac:dyDescent="0.3">
      <c r="B275" s="30"/>
      <c r="C275" s="31"/>
      <c r="D275" s="113"/>
      <c r="E275" s="32"/>
      <c r="F275" s="33"/>
      <c r="G275" s="34"/>
      <c r="H275" s="34"/>
      <c r="I275" s="58"/>
      <c r="K275" s="99"/>
      <c r="L275" s="99"/>
      <c r="M275" s="330"/>
      <c r="O275" s="33"/>
      <c r="P275" s="34"/>
      <c r="Q275" s="34"/>
      <c r="R275" s="58"/>
      <c r="U275" s="112">
        <f t="shared" si="138"/>
        <v>0</v>
      </c>
      <c r="V275" s="293"/>
      <c r="W275" s="139"/>
    </row>
    <row r="276" spans="2:23" ht="14.4" hidden="1" outlineLevel="3" thickBot="1" x14ac:dyDescent="0.3">
      <c r="B276" s="30"/>
      <c r="C276" s="31"/>
      <c r="D276" s="113"/>
      <c r="E276" s="32"/>
      <c r="F276" s="33"/>
      <c r="G276" s="34"/>
      <c r="H276" s="34"/>
      <c r="I276" s="58"/>
      <c r="K276" s="99"/>
      <c r="L276" s="99"/>
      <c r="M276" s="330"/>
      <c r="O276" s="33"/>
      <c r="P276" s="34"/>
      <c r="Q276" s="34"/>
      <c r="R276" s="58"/>
      <c r="U276" s="112">
        <f t="shared" si="138"/>
        <v>0</v>
      </c>
      <c r="V276" s="293"/>
      <c r="W276" s="139"/>
    </row>
    <row r="277" spans="2:23" ht="14.4" hidden="1" outlineLevel="3" thickBot="1" x14ac:dyDescent="0.3">
      <c r="B277" s="35"/>
      <c r="C277" s="36"/>
      <c r="D277" s="119"/>
      <c r="E277" s="37"/>
      <c r="F277" s="38"/>
      <c r="G277" s="39"/>
      <c r="H277" s="39"/>
      <c r="I277" s="59"/>
      <c r="K277" s="99"/>
      <c r="L277" s="99"/>
      <c r="M277" s="330"/>
      <c r="O277" s="38"/>
      <c r="P277" s="39"/>
      <c r="Q277" s="39"/>
      <c r="R277" s="59"/>
      <c r="U277" s="112">
        <f t="shared" si="138"/>
        <v>0</v>
      </c>
      <c r="V277" s="293"/>
      <c r="W277" s="139"/>
    </row>
    <row r="278" spans="2:23" ht="14.4" hidden="1" outlineLevel="2" thickBot="1" x14ac:dyDescent="0.3">
      <c r="B278" s="19" t="s">
        <v>390</v>
      </c>
      <c r="C278" s="20" t="s">
        <v>462</v>
      </c>
      <c r="D278" s="101" t="s">
        <v>297</v>
      </c>
      <c r="E278" s="21"/>
      <c r="F278" s="22"/>
      <c r="G278" s="23"/>
      <c r="H278" s="23"/>
      <c r="I278" s="60">
        <f>SUM(I279:I282)</f>
        <v>0</v>
      </c>
      <c r="K278" s="65"/>
      <c r="L278" s="134">
        <f>+I278-K278</f>
        <v>0</v>
      </c>
      <c r="M278" s="332"/>
      <c r="O278" s="22"/>
      <c r="P278" s="23"/>
      <c r="Q278" s="23"/>
      <c r="R278" s="69">
        <f>SUM(R279:R282)</f>
        <v>0</v>
      </c>
      <c r="U278" s="105">
        <f>+I278+R278</f>
        <v>0</v>
      </c>
      <c r="V278" s="293">
        <f t="shared" si="131"/>
        <v>0</v>
      </c>
      <c r="W278" s="139" t="str">
        <f>+IF(ISERROR(V278/U278),"",V278/U278)</f>
        <v/>
      </c>
    </row>
    <row r="279" spans="2:23" ht="14.4" hidden="1" outlineLevel="3" thickBot="1" x14ac:dyDescent="0.3">
      <c r="B279" s="24"/>
      <c r="C279" s="25"/>
      <c r="D279" s="106"/>
      <c r="E279" s="26"/>
      <c r="F279" s="27"/>
      <c r="G279" s="28"/>
      <c r="H279" s="29"/>
      <c r="I279" s="57"/>
      <c r="K279" s="99"/>
      <c r="L279" s="99"/>
      <c r="M279" s="330"/>
      <c r="O279" s="27"/>
      <c r="P279" s="28"/>
      <c r="Q279" s="29"/>
      <c r="R279" s="57"/>
      <c r="U279" s="112">
        <f t="shared" ref="U279:U282" si="139">+I279+R279</f>
        <v>0</v>
      </c>
      <c r="V279" s="293"/>
      <c r="W279" s="139"/>
    </row>
    <row r="280" spans="2:23" ht="14.4" hidden="1" outlineLevel="3" thickBot="1" x14ac:dyDescent="0.3">
      <c r="B280" s="30"/>
      <c r="C280" s="31"/>
      <c r="D280" s="113"/>
      <c r="E280" s="32"/>
      <c r="F280" s="33"/>
      <c r="G280" s="34"/>
      <c r="H280" s="34"/>
      <c r="I280" s="58"/>
      <c r="K280" s="99"/>
      <c r="L280" s="99"/>
      <c r="M280" s="330"/>
      <c r="O280" s="33"/>
      <c r="P280" s="34"/>
      <c r="Q280" s="34"/>
      <c r="R280" s="58"/>
      <c r="U280" s="112">
        <f t="shared" si="139"/>
        <v>0</v>
      </c>
      <c r="V280" s="293"/>
      <c r="W280" s="139"/>
    </row>
    <row r="281" spans="2:23" ht="14.4" hidden="1" outlineLevel="3" thickBot="1" x14ac:dyDescent="0.3">
      <c r="B281" s="30"/>
      <c r="C281" s="31"/>
      <c r="D281" s="113"/>
      <c r="E281" s="32"/>
      <c r="F281" s="33"/>
      <c r="G281" s="34"/>
      <c r="H281" s="34"/>
      <c r="I281" s="58"/>
      <c r="K281" s="99"/>
      <c r="L281" s="99"/>
      <c r="M281" s="330"/>
      <c r="O281" s="33"/>
      <c r="P281" s="34"/>
      <c r="Q281" s="34"/>
      <c r="R281" s="58"/>
      <c r="U281" s="112">
        <f t="shared" si="139"/>
        <v>0</v>
      </c>
      <c r="V281" s="293"/>
      <c r="W281" s="139"/>
    </row>
    <row r="282" spans="2:23" ht="14.4" hidden="1" outlineLevel="3" thickBot="1" x14ac:dyDescent="0.3">
      <c r="B282" s="35"/>
      <c r="C282" s="36"/>
      <c r="D282" s="119"/>
      <c r="E282" s="37"/>
      <c r="F282" s="38"/>
      <c r="G282" s="39"/>
      <c r="H282" s="39"/>
      <c r="I282" s="59"/>
      <c r="K282" s="99"/>
      <c r="L282" s="99"/>
      <c r="M282" s="330"/>
      <c r="O282" s="38"/>
      <c r="P282" s="39"/>
      <c r="Q282" s="39"/>
      <c r="R282" s="59"/>
      <c r="U282" s="112">
        <f t="shared" si="139"/>
        <v>0</v>
      </c>
      <c r="V282" s="293"/>
      <c r="W282" s="139"/>
    </row>
    <row r="283" spans="2:23" ht="30" customHeight="1" thickBot="1" x14ac:dyDescent="0.3">
      <c r="B283" s="389" t="s">
        <v>300</v>
      </c>
      <c r="C283" s="389"/>
      <c r="D283" s="389"/>
      <c r="E283" s="49"/>
      <c r="F283" s="49"/>
      <c r="G283" s="49"/>
      <c r="H283" s="49"/>
      <c r="I283" s="54">
        <f>+I284+I305+I326</f>
        <v>57550</v>
      </c>
      <c r="J283" s="50"/>
      <c r="K283" s="54">
        <f>+K284+K305+K326</f>
        <v>0</v>
      </c>
      <c r="L283" s="54">
        <f t="shared" ref="L283:M283" si="140">+L284+L305+L326</f>
        <v>57550</v>
      </c>
      <c r="M283" s="54">
        <f t="shared" si="140"/>
        <v>0</v>
      </c>
      <c r="N283" s="50"/>
      <c r="O283" s="49"/>
      <c r="P283" s="49"/>
      <c r="Q283" s="49"/>
      <c r="R283" s="54">
        <f>+R284+R305+R326</f>
        <v>0</v>
      </c>
      <c r="U283" s="54">
        <f>+U284+U305+U326</f>
        <v>57550</v>
      </c>
      <c r="V283" s="54">
        <f>+V284+V305+V326</f>
        <v>57550</v>
      </c>
      <c r="W283" s="82">
        <f>+IF(ISERROR(V283/U283),"",V283/U283)</f>
        <v>1</v>
      </c>
    </row>
    <row r="284" spans="2:23" s="10" customFormat="1" ht="13.8" thickBot="1" x14ac:dyDescent="0.3">
      <c r="B284" s="51"/>
      <c r="C284" s="52">
        <v>1</v>
      </c>
      <c r="D284" s="53" t="s">
        <v>254</v>
      </c>
      <c r="E284" s="96" t="s">
        <v>146</v>
      </c>
      <c r="F284" s="96"/>
      <c r="G284" s="96"/>
      <c r="H284" s="96"/>
      <c r="I284" s="55">
        <f>+I285+I290+I295+I300</f>
        <v>57550</v>
      </c>
      <c r="J284" s="97"/>
      <c r="K284" s="55">
        <f>+K285+K290+K295+K300</f>
        <v>0</v>
      </c>
      <c r="L284" s="55">
        <f t="shared" ref="L284:M284" si="141">+L285+L290+L295+L300</f>
        <v>57550</v>
      </c>
      <c r="M284" s="55">
        <f t="shared" si="141"/>
        <v>0</v>
      </c>
      <c r="N284" s="97"/>
      <c r="O284" s="96"/>
      <c r="P284" s="96"/>
      <c r="Q284" s="96"/>
      <c r="R284" s="55">
        <f>+R285+R290+R295+R300</f>
        <v>0</v>
      </c>
      <c r="S284" s="93"/>
      <c r="T284" s="93"/>
      <c r="U284" s="55">
        <f>+U285+U290+U295+U300</f>
        <v>57550</v>
      </c>
      <c r="V284" s="55">
        <f>SUM(V285:V300)</f>
        <v>57550</v>
      </c>
      <c r="W284" s="81">
        <f>+IF(ISERROR(V284/U284),"",V284/U284)</f>
        <v>1</v>
      </c>
    </row>
    <row r="285" spans="2:23" ht="14.4" outlineLevel="1" thickBot="1" x14ac:dyDescent="0.3">
      <c r="B285" s="45"/>
      <c r="C285" s="45"/>
      <c r="D285" s="45" t="s">
        <v>303</v>
      </c>
      <c r="E285" s="94"/>
      <c r="F285" s="94"/>
      <c r="G285" s="94"/>
      <c r="H285" s="94"/>
      <c r="I285" s="100">
        <f>SUM(I286:I289)</f>
        <v>10800</v>
      </c>
      <c r="K285" s="145"/>
      <c r="L285" s="134">
        <f>+I285-K285</f>
        <v>10800</v>
      </c>
      <c r="M285" s="324"/>
      <c r="O285" s="94"/>
      <c r="P285" s="94"/>
      <c r="Q285" s="94"/>
      <c r="R285" s="149">
        <f>SUM(R286:R289)</f>
        <v>0</v>
      </c>
      <c r="U285" s="105">
        <f>+I285+R285</f>
        <v>10800</v>
      </c>
      <c r="V285" s="293">
        <f t="shared" ref="V285:V300" si="142">+U285-K285</f>
        <v>10800</v>
      </c>
      <c r="W285" s="139">
        <f>+IF(ISERROR(V285/U285),"",V285/U285)</f>
        <v>1</v>
      </c>
    </row>
    <row r="286" spans="2:23" ht="13.8" hidden="1" outlineLevel="3" thickBot="1" x14ac:dyDescent="0.3">
      <c r="B286" s="106"/>
      <c r="C286" s="107"/>
      <c r="D286" s="106"/>
      <c r="E286" s="108" t="s">
        <v>14</v>
      </c>
      <c r="F286" s="109">
        <v>24</v>
      </c>
      <c r="G286" s="110">
        <v>3000</v>
      </c>
      <c r="H286" s="111">
        <v>0.15</v>
      </c>
      <c r="I286" s="112">
        <f>+F286*G286*H286</f>
        <v>10800</v>
      </c>
      <c r="K286" s="99"/>
      <c r="L286" s="99"/>
      <c r="M286" s="330"/>
      <c r="O286" s="109"/>
      <c r="P286" s="110"/>
      <c r="Q286" s="111"/>
      <c r="R286" s="112">
        <f>+O286*P286*Q286</f>
        <v>0</v>
      </c>
      <c r="U286" s="112">
        <f t="shared" ref="U286:U289" si="143">+I286+R286</f>
        <v>10800</v>
      </c>
      <c r="V286" s="293"/>
      <c r="W286" s="139"/>
    </row>
    <row r="287" spans="2:23" ht="13.8" hidden="1" outlineLevel="3" thickBot="1" x14ac:dyDescent="0.3">
      <c r="B287" s="113"/>
      <c r="C287" s="114"/>
      <c r="D287" s="113"/>
      <c r="E287" s="115" t="s">
        <v>14</v>
      </c>
      <c r="F287" s="116"/>
      <c r="G287" s="117"/>
      <c r="H287" s="117"/>
      <c r="I287" s="118">
        <f t="shared" ref="I287:I289" si="144">+F287*G287*H287</f>
        <v>0</v>
      </c>
      <c r="K287" s="99"/>
      <c r="L287" s="99"/>
      <c r="M287" s="330"/>
      <c r="O287" s="116"/>
      <c r="P287" s="117"/>
      <c r="Q287" s="117"/>
      <c r="R287" s="118">
        <f t="shared" ref="R287:R289" si="145">+O287*P287*Q287</f>
        <v>0</v>
      </c>
      <c r="U287" s="112">
        <f t="shared" si="143"/>
        <v>0</v>
      </c>
      <c r="V287" s="293"/>
      <c r="W287" s="139"/>
    </row>
    <row r="288" spans="2:23" ht="13.8" hidden="1" outlineLevel="3" thickBot="1" x14ac:dyDescent="0.3">
      <c r="B288" s="113"/>
      <c r="C288" s="114"/>
      <c r="D288" s="113" t="s">
        <v>259</v>
      </c>
      <c r="E288" s="115"/>
      <c r="F288" s="116"/>
      <c r="G288" s="117"/>
      <c r="H288" s="117"/>
      <c r="I288" s="118">
        <f t="shared" si="144"/>
        <v>0</v>
      </c>
      <c r="K288" s="99"/>
      <c r="L288" s="99"/>
      <c r="M288" s="330"/>
      <c r="O288" s="116"/>
      <c r="P288" s="117"/>
      <c r="Q288" s="117"/>
      <c r="R288" s="118">
        <f t="shared" si="145"/>
        <v>0</v>
      </c>
      <c r="U288" s="112">
        <f t="shared" si="143"/>
        <v>0</v>
      </c>
      <c r="V288" s="293"/>
      <c r="W288" s="139"/>
    </row>
    <row r="289" spans="2:23" ht="13.8" hidden="1" outlineLevel="3" thickBot="1" x14ac:dyDescent="0.3">
      <c r="B289" s="119"/>
      <c r="C289" s="120"/>
      <c r="D289" s="119"/>
      <c r="E289" s="121"/>
      <c r="F289" s="122"/>
      <c r="G289" s="123"/>
      <c r="H289" s="123"/>
      <c r="I289" s="124">
        <f t="shared" si="144"/>
        <v>0</v>
      </c>
      <c r="K289" s="99"/>
      <c r="L289" s="99"/>
      <c r="M289" s="330"/>
      <c r="O289" s="122"/>
      <c r="P289" s="123"/>
      <c r="Q289" s="123"/>
      <c r="R289" s="124">
        <f t="shared" si="145"/>
        <v>0</v>
      </c>
      <c r="U289" s="112">
        <f t="shared" si="143"/>
        <v>0</v>
      </c>
      <c r="V289" s="293"/>
      <c r="W289" s="139"/>
    </row>
    <row r="290" spans="2:23" ht="14.4" outlineLevel="1" collapsed="1" thickBot="1" x14ac:dyDescent="0.3">
      <c r="B290" s="45"/>
      <c r="C290" s="45"/>
      <c r="D290" s="45" t="s">
        <v>308</v>
      </c>
      <c r="E290" s="94"/>
      <c r="F290" s="94"/>
      <c r="G290" s="94"/>
      <c r="H290" s="94"/>
      <c r="I290" s="100">
        <f>SUM(I291:I294)</f>
        <v>26750</v>
      </c>
      <c r="K290" s="145"/>
      <c r="L290" s="134">
        <f>+I290-K290</f>
        <v>26750</v>
      </c>
      <c r="M290" s="324"/>
      <c r="O290" s="94"/>
      <c r="P290" s="94"/>
      <c r="Q290" s="94"/>
      <c r="R290" s="149">
        <f>SUM(R291:R294)</f>
        <v>0</v>
      </c>
      <c r="U290" s="105">
        <f>+I290+R290</f>
        <v>26750</v>
      </c>
      <c r="V290" s="293">
        <f t="shared" si="142"/>
        <v>26750</v>
      </c>
      <c r="W290" s="139">
        <f>+IF(ISERROR(V290/U290),"",V290/U290)</f>
        <v>1</v>
      </c>
    </row>
    <row r="291" spans="2:23" ht="13.8" hidden="1" outlineLevel="3" thickBot="1" x14ac:dyDescent="0.3">
      <c r="B291" s="106"/>
      <c r="C291" s="107"/>
      <c r="D291" s="106"/>
      <c r="E291" s="108" t="s">
        <v>17</v>
      </c>
      <c r="F291" s="109">
        <v>5</v>
      </c>
      <c r="G291" s="110">
        <v>35</v>
      </c>
      <c r="H291" s="125">
        <f>5*2</f>
        <v>10</v>
      </c>
      <c r="I291" s="112">
        <f>+F291*G291*H291</f>
        <v>1750</v>
      </c>
      <c r="K291" s="99"/>
      <c r="L291" s="99"/>
      <c r="M291" s="330"/>
      <c r="O291" s="109"/>
      <c r="P291" s="110"/>
      <c r="Q291" s="125"/>
      <c r="R291" s="112">
        <f>+O291*P291*Q291</f>
        <v>0</v>
      </c>
      <c r="U291" s="112">
        <f t="shared" ref="U291:U294" si="146">+I291+R291</f>
        <v>1750</v>
      </c>
      <c r="V291" s="293"/>
      <c r="W291" s="139"/>
    </row>
    <row r="292" spans="2:23" ht="13.8" hidden="1" outlineLevel="3" thickBot="1" x14ac:dyDescent="0.3">
      <c r="B292" s="113"/>
      <c r="C292" s="114"/>
      <c r="D292" s="113"/>
      <c r="E292" s="115" t="s">
        <v>451</v>
      </c>
      <c r="F292" s="116"/>
      <c r="G292" s="117"/>
      <c r="H292" s="116"/>
      <c r="I292" s="118">
        <f t="shared" ref="I292:I294" si="147">+F292*G292*H292</f>
        <v>0</v>
      </c>
      <c r="K292" s="99"/>
      <c r="L292" s="99"/>
      <c r="M292" s="330"/>
      <c r="O292" s="116"/>
      <c r="P292" s="117"/>
      <c r="Q292" s="116"/>
      <c r="R292" s="118">
        <f t="shared" ref="R292:R294" si="148">+O292*P292*Q292</f>
        <v>0</v>
      </c>
      <c r="U292" s="112">
        <f t="shared" si="146"/>
        <v>0</v>
      </c>
      <c r="V292" s="293"/>
      <c r="W292" s="139"/>
    </row>
    <row r="293" spans="2:23" ht="13.8" hidden="1" outlineLevel="3" thickBot="1" x14ac:dyDescent="0.3">
      <c r="B293" s="113"/>
      <c r="C293" s="114"/>
      <c r="D293" s="113"/>
      <c r="E293" s="115" t="s">
        <v>451</v>
      </c>
      <c r="F293" s="116">
        <v>5</v>
      </c>
      <c r="G293" s="117">
        <v>100</v>
      </c>
      <c r="H293" s="116">
        <f>5*2</f>
        <v>10</v>
      </c>
      <c r="I293" s="118">
        <f t="shared" si="147"/>
        <v>5000</v>
      </c>
      <c r="K293" s="99"/>
      <c r="L293" s="99"/>
      <c r="M293" s="330"/>
      <c r="O293" s="116"/>
      <c r="P293" s="117"/>
      <c r="Q293" s="116"/>
      <c r="R293" s="118">
        <f t="shared" si="148"/>
        <v>0</v>
      </c>
      <c r="U293" s="112">
        <f t="shared" si="146"/>
        <v>5000</v>
      </c>
      <c r="V293" s="293"/>
      <c r="W293" s="139"/>
    </row>
    <row r="294" spans="2:23" ht="13.8" hidden="1" outlineLevel="3" thickBot="1" x14ac:dyDescent="0.3">
      <c r="B294" s="119"/>
      <c r="C294" s="120"/>
      <c r="D294" s="119"/>
      <c r="E294" s="121" t="s">
        <v>451</v>
      </c>
      <c r="F294" s="122">
        <v>2</v>
      </c>
      <c r="G294" s="123">
        <v>1000</v>
      </c>
      <c r="H294" s="122">
        <f>5*2</f>
        <v>10</v>
      </c>
      <c r="I294" s="124">
        <f t="shared" si="147"/>
        <v>20000</v>
      </c>
      <c r="K294" s="99"/>
      <c r="L294" s="99"/>
      <c r="M294" s="330"/>
      <c r="O294" s="122"/>
      <c r="P294" s="123"/>
      <c r="Q294" s="122"/>
      <c r="R294" s="124">
        <f t="shared" si="148"/>
        <v>0</v>
      </c>
      <c r="U294" s="112">
        <f t="shared" si="146"/>
        <v>20000</v>
      </c>
      <c r="V294" s="293"/>
      <c r="W294" s="139"/>
    </row>
    <row r="295" spans="2:23" ht="14.4" outlineLevel="1" collapsed="1" thickBot="1" x14ac:dyDescent="0.3">
      <c r="B295" s="45"/>
      <c r="C295" s="45"/>
      <c r="D295" s="45" t="s">
        <v>312</v>
      </c>
      <c r="E295" s="94"/>
      <c r="F295" s="94"/>
      <c r="G295" s="94"/>
      <c r="H295" s="94"/>
      <c r="I295" s="100">
        <f>SUM(I296:I299)</f>
        <v>20000</v>
      </c>
      <c r="K295" s="145"/>
      <c r="L295" s="134">
        <f>+I295-K295</f>
        <v>20000</v>
      </c>
      <c r="M295" s="324"/>
      <c r="O295" s="94"/>
      <c r="P295" s="94"/>
      <c r="Q295" s="94"/>
      <c r="R295" s="149">
        <f>SUM(R296:R299)</f>
        <v>0</v>
      </c>
      <c r="U295" s="105">
        <f>+I295+R295</f>
        <v>20000</v>
      </c>
      <c r="V295" s="293">
        <f t="shared" si="142"/>
        <v>20000</v>
      </c>
      <c r="W295" s="139">
        <f>+IF(ISERROR(V295/U295),"",V295/U295)</f>
        <v>1</v>
      </c>
    </row>
    <row r="296" spans="2:23" ht="13.8" hidden="1" outlineLevel="3" thickBot="1" x14ac:dyDescent="0.3">
      <c r="B296" s="106"/>
      <c r="C296" s="107"/>
      <c r="D296" s="106"/>
      <c r="E296" s="108" t="s">
        <v>9</v>
      </c>
      <c r="F296" s="109">
        <v>20</v>
      </c>
      <c r="G296" s="110">
        <v>1000</v>
      </c>
      <c r="H296" s="111">
        <v>1</v>
      </c>
      <c r="I296" s="112">
        <f t="shared" ref="I296:I299" si="149">+F296*G296*H296</f>
        <v>20000</v>
      </c>
      <c r="K296" s="99"/>
      <c r="L296" s="99"/>
      <c r="M296" s="330"/>
      <c r="O296" s="109"/>
      <c r="P296" s="110"/>
      <c r="Q296" s="111"/>
      <c r="R296" s="112">
        <f t="shared" ref="R296:R299" si="150">+O296*P296*Q296</f>
        <v>0</v>
      </c>
      <c r="U296" s="112">
        <f t="shared" ref="U296:U299" si="151">+I296+R296</f>
        <v>20000</v>
      </c>
      <c r="V296" s="293"/>
      <c r="W296" s="139"/>
    </row>
    <row r="297" spans="2:23" ht="13.8" hidden="1" outlineLevel="3" thickBot="1" x14ac:dyDescent="0.3">
      <c r="B297" s="113"/>
      <c r="C297" s="114"/>
      <c r="D297" s="113"/>
      <c r="E297" s="115"/>
      <c r="F297" s="116"/>
      <c r="G297" s="117"/>
      <c r="H297" s="117"/>
      <c r="I297" s="118">
        <f t="shared" si="149"/>
        <v>0</v>
      </c>
      <c r="K297" s="99"/>
      <c r="L297" s="99"/>
      <c r="M297" s="330"/>
      <c r="O297" s="116"/>
      <c r="P297" s="117"/>
      <c r="Q297" s="117"/>
      <c r="R297" s="118">
        <f t="shared" si="150"/>
        <v>0</v>
      </c>
      <c r="U297" s="112">
        <f t="shared" si="151"/>
        <v>0</v>
      </c>
      <c r="V297" s="293"/>
      <c r="W297" s="139"/>
    </row>
    <row r="298" spans="2:23" ht="13.8" hidden="1" outlineLevel="3" thickBot="1" x14ac:dyDescent="0.3">
      <c r="B298" s="113"/>
      <c r="C298" s="114"/>
      <c r="D298" s="113"/>
      <c r="E298" s="115"/>
      <c r="F298" s="116"/>
      <c r="G298" s="117"/>
      <c r="H298" s="117"/>
      <c r="I298" s="118">
        <f t="shared" si="149"/>
        <v>0</v>
      </c>
      <c r="K298" s="99"/>
      <c r="L298" s="99"/>
      <c r="M298" s="330"/>
      <c r="O298" s="116"/>
      <c r="P298" s="117"/>
      <c r="Q298" s="117"/>
      <c r="R298" s="118">
        <f t="shared" si="150"/>
        <v>0</v>
      </c>
      <c r="U298" s="112">
        <f t="shared" si="151"/>
        <v>0</v>
      </c>
      <c r="V298" s="293"/>
      <c r="W298" s="139"/>
    </row>
    <row r="299" spans="2:23" ht="13.8" hidden="1" outlineLevel="3" thickBot="1" x14ac:dyDescent="0.3">
      <c r="B299" s="119"/>
      <c r="C299" s="120"/>
      <c r="D299" s="119"/>
      <c r="E299" s="121"/>
      <c r="F299" s="122"/>
      <c r="G299" s="123"/>
      <c r="H299" s="123"/>
      <c r="I299" s="124">
        <f t="shared" si="149"/>
        <v>0</v>
      </c>
      <c r="K299" s="99"/>
      <c r="L299" s="99"/>
      <c r="M299" s="330"/>
      <c r="O299" s="122"/>
      <c r="P299" s="123"/>
      <c r="Q299" s="123"/>
      <c r="R299" s="124">
        <f t="shared" si="150"/>
        <v>0</v>
      </c>
      <c r="U299" s="112">
        <f t="shared" si="151"/>
        <v>0</v>
      </c>
      <c r="V299" s="293"/>
      <c r="W299" s="139"/>
    </row>
    <row r="300" spans="2:23" ht="14.4" outlineLevel="1" collapsed="1" thickBot="1" x14ac:dyDescent="0.3">
      <c r="B300" s="45"/>
      <c r="C300" s="45"/>
      <c r="D300" s="45" t="s">
        <v>178</v>
      </c>
      <c r="E300" s="94"/>
      <c r="F300" s="94"/>
      <c r="G300" s="94"/>
      <c r="H300" s="94"/>
      <c r="I300" s="100">
        <f>SUM(I301:I336)</f>
        <v>0</v>
      </c>
      <c r="K300" s="145"/>
      <c r="L300" s="134">
        <f>+I300-K300</f>
        <v>0</v>
      </c>
      <c r="M300" s="324"/>
      <c r="O300" s="94"/>
      <c r="P300" s="94"/>
      <c r="Q300" s="94"/>
      <c r="R300" s="149">
        <f>SUM(R301:R336)</f>
        <v>0</v>
      </c>
      <c r="U300" s="105">
        <f>+I300+R300</f>
        <v>0</v>
      </c>
      <c r="V300" s="293">
        <f t="shared" si="142"/>
        <v>0</v>
      </c>
      <c r="W300" s="139" t="str">
        <f>+IF(ISERROR(V300/U300),"",V300/U300)</f>
        <v/>
      </c>
    </row>
    <row r="301" spans="2:23" ht="13.8" hidden="1" outlineLevel="3" thickBot="1" x14ac:dyDescent="0.3">
      <c r="B301" s="106"/>
      <c r="C301" s="107"/>
      <c r="D301" s="106"/>
      <c r="E301" s="108"/>
      <c r="F301" s="109"/>
      <c r="G301" s="110"/>
      <c r="H301" s="111"/>
      <c r="I301" s="112"/>
      <c r="K301" s="99"/>
      <c r="L301" s="99"/>
      <c r="M301" s="330"/>
      <c r="O301" s="109"/>
      <c r="P301" s="110"/>
      <c r="Q301" s="111"/>
      <c r="R301" s="112"/>
      <c r="U301" s="112">
        <f t="shared" ref="U301:U304" si="152">+I301+R301</f>
        <v>0</v>
      </c>
      <c r="V301" s="293"/>
      <c r="W301" s="139"/>
    </row>
    <row r="302" spans="2:23" ht="13.8" hidden="1" outlineLevel="3" thickBot="1" x14ac:dyDescent="0.3">
      <c r="B302" s="113"/>
      <c r="C302" s="114"/>
      <c r="D302" s="113"/>
      <c r="E302" s="115"/>
      <c r="F302" s="116"/>
      <c r="G302" s="117"/>
      <c r="H302" s="117"/>
      <c r="I302" s="118"/>
      <c r="K302" s="99"/>
      <c r="L302" s="99"/>
      <c r="M302" s="330"/>
      <c r="O302" s="116"/>
      <c r="P302" s="117"/>
      <c r="Q302" s="117"/>
      <c r="R302" s="118"/>
      <c r="U302" s="112">
        <f t="shared" si="152"/>
        <v>0</v>
      </c>
      <c r="V302" s="293"/>
      <c r="W302" s="139"/>
    </row>
    <row r="303" spans="2:23" ht="13.8" hidden="1" outlineLevel="3" thickBot="1" x14ac:dyDescent="0.3">
      <c r="B303" s="113"/>
      <c r="C303" s="114"/>
      <c r="D303" s="113"/>
      <c r="E303" s="115"/>
      <c r="F303" s="116"/>
      <c r="G303" s="117"/>
      <c r="H303" s="117"/>
      <c r="I303" s="118"/>
      <c r="K303" s="99"/>
      <c r="L303" s="99"/>
      <c r="M303" s="330"/>
      <c r="O303" s="116"/>
      <c r="P303" s="117"/>
      <c r="Q303" s="117"/>
      <c r="R303" s="118"/>
      <c r="U303" s="112">
        <f t="shared" si="152"/>
        <v>0</v>
      </c>
      <c r="V303" s="293"/>
      <c r="W303" s="139"/>
    </row>
    <row r="304" spans="2:23" ht="13.8" hidden="1" outlineLevel="3" thickBot="1" x14ac:dyDescent="0.3">
      <c r="B304" s="119"/>
      <c r="C304" s="120"/>
      <c r="D304" s="119"/>
      <c r="E304" s="121"/>
      <c r="F304" s="122"/>
      <c r="G304" s="123"/>
      <c r="H304" s="123"/>
      <c r="I304" s="124"/>
      <c r="K304" s="99"/>
      <c r="L304" s="99"/>
      <c r="M304" s="330"/>
      <c r="O304" s="122"/>
      <c r="P304" s="123"/>
      <c r="Q304" s="123"/>
      <c r="R304" s="124"/>
      <c r="U304" s="112">
        <f t="shared" si="152"/>
        <v>0</v>
      </c>
      <c r="V304" s="293"/>
      <c r="W304" s="139"/>
    </row>
    <row r="305" spans="2:23" ht="13.8" thickBot="1" x14ac:dyDescent="0.3">
      <c r="B305" s="41"/>
      <c r="C305" s="42">
        <v>2</v>
      </c>
      <c r="D305" s="43" t="s">
        <v>272</v>
      </c>
      <c r="E305" s="130"/>
      <c r="F305" s="130"/>
      <c r="G305" s="130"/>
      <c r="H305" s="130"/>
      <c r="I305" s="55">
        <f>+I306+I311+I316+I321</f>
        <v>0</v>
      </c>
      <c r="K305" s="55">
        <f>+K306+K311+K316+K321</f>
        <v>0</v>
      </c>
      <c r="L305" s="55">
        <f t="shared" ref="L305:M305" si="153">+L306+L311+L316+L321</f>
        <v>0</v>
      </c>
      <c r="M305" s="55">
        <f t="shared" si="153"/>
        <v>0</v>
      </c>
      <c r="O305" s="130"/>
      <c r="P305" s="130"/>
      <c r="Q305" s="130"/>
      <c r="R305" s="55">
        <f>+R306+R311+R316+R321</f>
        <v>0</v>
      </c>
      <c r="U305" s="55">
        <f>+U306+U311+U316+U321</f>
        <v>0</v>
      </c>
      <c r="V305" s="55">
        <f>SUM(V306:V321)</f>
        <v>0</v>
      </c>
      <c r="W305" s="81" t="str">
        <f>+IF(ISERROR(V305/U305),"",V305/U305)</f>
        <v/>
      </c>
    </row>
    <row r="306" spans="2:23" ht="14.4" outlineLevel="1" thickBot="1" x14ac:dyDescent="0.3">
      <c r="B306" s="45" t="s">
        <v>390</v>
      </c>
      <c r="C306" s="45" t="s">
        <v>456</v>
      </c>
      <c r="D306" s="45" t="s">
        <v>318</v>
      </c>
      <c r="E306" s="94"/>
      <c r="F306" s="94"/>
      <c r="G306" s="94"/>
      <c r="H306" s="94"/>
      <c r="I306" s="100">
        <f>SUM(I307:I310)</f>
        <v>0</v>
      </c>
      <c r="K306" s="145"/>
      <c r="L306" s="134">
        <f>+I306-K306</f>
        <v>0</v>
      </c>
      <c r="M306" s="324"/>
      <c r="O306" s="94"/>
      <c r="P306" s="94"/>
      <c r="Q306" s="94"/>
      <c r="R306" s="149">
        <f>SUM(R307:R310)</f>
        <v>0</v>
      </c>
      <c r="U306" s="105">
        <f>+I306+R306</f>
        <v>0</v>
      </c>
      <c r="V306" s="293">
        <f t="shared" ref="V306:V321" si="154">+U306-K306</f>
        <v>0</v>
      </c>
      <c r="W306" s="139" t="str">
        <f>+IF(ISERROR(V306/U306),"",V306/U306)</f>
        <v/>
      </c>
    </row>
    <row r="307" spans="2:23" ht="13.8" hidden="1" outlineLevel="3" thickBot="1" x14ac:dyDescent="0.3">
      <c r="B307" s="106"/>
      <c r="C307" s="107"/>
      <c r="D307" s="106"/>
      <c r="E307" s="108"/>
      <c r="F307" s="109"/>
      <c r="G307" s="110"/>
      <c r="H307" s="111"/>
      <c r="I307" s="112"/>
      <c r="K307" s="99"/>
      <c r="L307" s="99"/>
      <c r="M307" s="330"/>
      <c r="O307" s="109"/>
      <c r="P307" s="110"/>
      <c r="Q307" s="111"/>
      <c r="R307" s="112"/>
      <c r="U307" s="112">
        <f t="shared" ref="U307:U310" si="155">+I307+R307</f>
        <v>0</v>
      </c>
      <c r="V307" s="293"/>
      <c r="W307" s="139"/>
    </row>
    <row r="308" spans="2:23" ht="13.8" hidden="1" outlineLevel="3" thickBot="1" x14ac:dyDescent="0.3">
      <c r="B308" s="113"/>
      <c r="C308" s="114"/>
      <c r="D308" s="113"/>
      <c r="E308" s="115"/>
      <c r="F308" s="116"/>
      <c r="G308" s="117"/>
      <c r="H308" s="117"/>
      <c r="I308" s="118"/>
      <c r="K308" s="99"/>
      <c r="L308" s="99"/>
      <c r="M308" s="330"/>
      <c r="O308" s="116"/>
      <c r="P308" s="117"/>
      <c r="Q308" s="117"/>
      <c r="R308" s="118"/>
      <c r="U308" s="112">
        <f t="shared" si="155"/>
        <v>0</v>
      </c>
      <c r="V308" s="293"/>
      <c r="W308" s="139"/>
    </row>
    <row r="309" spans="2:23" ht="13.8" hidden="1" outlineLevel="3" thickBot="1" x14ac:dyDescent="0.3">
      <c r="B309" s="113"/>
      <c r="C309" s="114"/>
      <c r="D309" s="113"/>
      <c r="E309" s="115"/>
      <c r="F309" s="116"/>
      <c r="G309" s="117"/>
      <c r="H309" s="117"/>
      <c r="I309" s="118"/>
      <c r="K309" s="99"/>
      <c r="L309" s="99"/>
      <c r="M309" s="330"/>
      <c r="O309" s="116"/>
      <c r="P309" s="117"/>
      <c r="Q309" s="117"/>
      <c r="R309" s="118"/>
      <c r="U309" s="112">
        <f t="shared" si="155"/>
        <v>0</v>
      </c>
      <c r="V309" s="293"/>
      <c r="W309" s="139"/>
    </row>
    <row r="310" spans="2:23" ht="13.8" hidden="1" outlineLevel="3" thickBot="1" x14ac:dyDescent="0.3">
      <c r="B310" s="119"/>
      <c r="C310" s="120"/>
      <c r="D310" s="119"/>
      <c r="E310" s="121"/>
      <c r="F310" s="122"/>
      <c r="G310" s="123"/>
      <c r="H310" s="123"/>
      <c r="I310" s="124"/>
      <c r="K310" s="99"/>
      <c r="L310" s="99"/>
      <c r="M310" s="330"/>
      <c r="O310" s="122"/>
      <c r="P310" s="123"/>
      <c r="Q310" s="123"/>
      <c r="R310" s="124"/>
      <c r="U310" s="112">
        <f t="shared" si="155"/>
        <v>0</v>
      </c>
      <c r="V310" s="293"/>
      <c r="W310" s="139"/>
    </row>
    <row r="311" spans="2:23" ht="14.4" outlineLevel="1" collapsed="1" thickBot="1" x14ac:dyDescent="0.3">
      <c r="B311" s="45" t="s">
        <v>390</v>
      </c>
      <c r="C311" s="45" t="s">
        <v>457</v>
      </c>
      <c r="D311" s="45" t="s">
        <v>288</v>
      </c>
      <c r="E311" s="94"/>
      <c r="F311" s="94"/>
      <c r="G311" s="94"/>
      <c r="H311" s="94"/>
      <c r="I311" s="100">
        <f>SUM(I312:I315)</f>
        <v>0</v>
      </c>
      <c r="K311" s="145"/>
      <c r="L311" s="134">
        <f>+I311-K311</f>
        <v>0</v>
      </c>
      <c r="M311" s="324"/>
      <c r="O311" s="94"/>
      <c r="P311" s="94"/>
      <c r="Q311" s="94"/>
      <c r="R311" s="149">
        <f>SUM(R312:R315)</f>
        <v>0</v>
      </c>
      <c r="U311" s="105">
        <f>+I311+R311</f>
        <v>0</v>
      </c>
      <c r="V311" s="293">
        <f t="shared" si="154"/>
        <v>0</v>
      </c>
      <c r="W311" s="139" t="str">
        <f>+IF(ISERROR(V311/U311),"",V311/U311)</f>
        <v/>
      </c>
    </row>
    <row r="312" spans="2:23" ht="13.8" hidden="1" outlineLevel="3" thickBot="1" x14ac:dyDescent="0.3">
      <c r="B312" s="106"/>
      <c r="C312" s="107"/>
      <c r="D312" s="106"/>
      <c r="E312" s="108"/>
      <c r="F312" s="109"/>
      <c r="G312" s="110"/>
      <c r="H312" s="125"/>
      <c r="I312" s="112"/>
      <c r="K312" s="99"/>
      <c r="L312" s="99"/>
      <c r="M312" s="330"/>
      <c r="O312" s="109"/>
      <c r="P312" s="110"/>
      <c r="Q312" s="125"/>
      <c r="R312" s="112"/>
      <c r="U312" s="112">
        <f t="shared" ref="U312:U315" si="156">+I312+R312</f>
        <v>0</v>
      </c>
      <c r="V312" s="293"/>
      <c r="W312" s="139"/>
    </row>
    <row r="313" spans="2:23" ht="13.8" hidden="1" outlineLevel="3" thickBot="1" x14ac:dyDescent="0.3">
      <c r="B313" s="113"/>
      <c r="C313" s="114"/>
      <c r="D313" s="113"/>
      <c r="E313" s="115"/>
      <c r="F313" s="116"/>
      <c r="G313" s="117"/>
      <c r="H313" s="116"/>
      <c r="I313" s="118"/>
      <c r="K313" s="99"/>
      <c r="L313" s="99"/>
      <c r="M313" s="330"/>
      <c r="O313" s="116"/>
      <c r="P313" s="117"/>
      <c r="Q313" s="116"/>
      <c r="R313" s="118"/>
      <c r="U313" s="112">
        <f t="shared" si="156"/>
        <v>0</v>
      </c>
      <c r="V313" s="293"/>
      <c r="W313" s="139"/>
    </row>
    <row r="314" spans="2:23" ht="13.8" hidden="1" outlineLevel="3" thickBot="1" x14ac:dyDescent="0.3">
      <c r="B314" s="113"/>
      <c r="C314" s="114"/>
      <c r="D314" s="113"/>
      <c r="E314" s="115"/>
      <c r="F314" s="116"/>
      <c r="G314" s="117"/>
      <c r="H314" s="116"/>
      <c r="I314" s="118"/>
      <c r="K314" s="99"/>
      <c r="L314" s="99"/>
      <c r="M314" s="330"/>
      <c r="O314" s="116"/>
      <c r="P314" s="117"/>
      <c r="Q314" s="116"/>
      <c r="R314" s="118"/>
      <c r="U314" s="112">
        <f t="shared" si="156"/>
        <v>0</v>
      </c>
      <c r="V314" s="293"/>
      <c r="W314" s="139"/>
    </row>
    <row r="315" spans="2:23" ht="13.8" hidden="1" outlineLevel="3" thickBot="1" x14ac:dyDescent="0.3">
      <c r="B315" s="119"/>
      <c r="C315" s="120"/>
      <c r="D315" s="119"/>
      <c r="E315" s="121"/>
      <c r="F315" s="122"/>
      <c r="G315" s="123"/>
      <c r="H315" s="122"/>
      <c r="I315" s="124"/>
      <c r="K315" s="99"/>
      <c r="L315" s="99"/>
      <c r="M315" s="330"/>
      <c r="O315" s="122"/>
      <c r="P315" s="123"/>
      <c r="Q315" s="122"/>
      <c r="R315" s="124"/>
      <c r="U315" s="112">
        <f t="shared" si="156"/>
        <v>0</v>
      </c>
      <c r="V315" s="293"/>
      <c r="W315" s="139"/>
    </row>
    <row r="316" spans="2:23" ht="14.4" outlineLevel="1" collapsed="1" thickBot="1" x14ac:dyDescent="0.3">
      <c r="B316" s="45" t="s">
        <v>390</v>
      </c>
      <c r="C316" s="45" t="s">
        <v>458</v>
      </c>
      <c r="D316" s="45" t="s">
        <v>294</v>
      </c>
      <c r="E316" s="94"/>
      <c r="F316" s="94"/>
      <c r="G316" s="94"/>
      <c r="H316" s="94"/>
      <c r="I316" s="100">
        <f>SUM(I317:I320)</f>
        <v>0</v>
      </c>
      <c r="K316" s="145"/>
      <c r="L316" s="134">
        <f>+I316-K316</f>
        <v>0</v>
      </c>
      <c r="M316" s="324"/>
      <c r="O316" s="94"/>
      <c r="P316" s="94"/>
      <c r="Q316" s="94"/>
      <c r="R316" s="149">
        <f>SUM(R317:R320)</f>
        <v>0</v>
      </c>
      <c r="U316" s="105">
        <f>+I316+R316</f>
        <v>0</v>
      </c>
      <c r="V316" s="293">
        <f t="shared" si="154"/>
        <v>0</v>
      </c>
      <c r="W316" s="139" t="str">
        <f>+IF(ISERROR(V316/U316),"",V316/U316)</f>
        <v/>
      </c>
    </row>
    <row r="317" spans="2:23" ht="13.8" hidden="1" outlineLevel="3" thickBot="1" x14ac:dyDescent="0.3">
      <c r="B317" s="106"/>
      <c r="C317" s="107"/>
      <c r="D317" s="106"/>
      <c r="E317" s="108"/>
      <c r="F317" s="109"/>
      <c r="G317" s="110"/>
      <c r="H317" s="111"/>
      <c r="I317" s="112"/>
      <c r="K317" s="99"/>
      <c r="L317" s="99"/>
      <c r="M317" s="330"/>
      <c r="O317" s="109"/>
      <c r="P317" s="110"/>
      <c r="Q317" s="111"/>
      <c r="R317" s="112"/>
      <c r="U317" s="112">
        <f t="shared" ref="U317:U320" si="157">+I317+R317</f>
        <v>0</v>
      </c>
      <c r="V317" s="293"/>
      <c r="W317" s="139"/>
    </row>
    <row r="318" spans="2:23" ht="13.8" hidden="1" outlineLevel="3" thickBot="1" x14ac:dyDescent="0.3">
      <c r="B318" s="113"/>
      <c r="C318" s="114"/>
      <c r="D318" s="113"/>
      <c r="E318" s="115"/>
      <c r="F318" s="116"/>
      <c r="G318" s="117"/>
      <c r="H318" s="117"/>
      <c r="I318" s="118"/>
      <c r="K318" s="99"/>
      <c r="L318" s="99"/>
      <c r="M318" s="330"/>
      <c r="O318" s="116"/>
      <c r="P318" s="117"/>
      <c r="Q318" s="117"/>
      <c r="R318" s="118"/>
      <c r="U318" s="112">
        <f t="shared" si="157"/>
        <v>0</v>
      </c>
      <c r="V318" s="293"/>
      <c r="W318" s="139"/>
    </row>
    <row r="319" spans="2:23" ht="13.8" hidden="1" outlineLevel="3" thickBot="1" x14ac:dyDescent="0.3">
      <c r="B319" s="113"/>
      <c r="C319" s="114"/>
      <c r="D319" s="113"/>
      <c r="E319" s="115"/>
      <c r="F319" s="116"/>
      <c r="G319" s="117"/>
      <c r="H319" s="117"/>
      <c r="I319" s="118"/>
      <c r="K319" s="99"/>
      <c r="L319" s="99"/>
      <c r="M319" s="330"/>
      <c r="O319" s="116"/>
      <c r="P319" s="117"/>
      <c r="Q319" s="117"/>
      <c r="R319" s="118"/>
      <c r="U319" s="112">
        <f t="shared" si="157"/>
        <v>0</v>
      </c>
      <c r="V319" s="293"/>
      <c r="W319" s="139"/>
    </row>
    <row r="320" spans="2:23" ht="13.8" hidden="1" outlineLevel="3" thickBot="1" x14ac:dyDescent="0.3">
      <c r="B320" s="119"/>
      <c r="C320" s="120"/>
      <c r="D320" s="119"/>
      <c r="E320" s="121"/>
      <c r="F320" s="122"/>
      <c r="G320" s="123"/>
      <c r="H320" s="123"/>
      <c r="I320" s="124"/>
      <c r="K320" s="99"/>
      <c r="L320" s="99"/>
      <c r="M320" s="330"/>
      <c r="O320" s="122"/>
      <c r="P320" s="123"/>
      <c r="Q320" s="123"/>
      <c r="R320" s="124"/>
      <c r="U320" s="112">
        <f t="shared" si="157"/>
        <v>0</v>
      </c>
      <c r="V320" s="293"/>
      <c r="W320" s="139"/>
    </row>
    <row r="321" spans="2:23" ht="14.4" outlineLevel="1" collapsed="1" thickBot="1" x14ac:dyDescent="0.3">
      <c r="B321" s="45"/>
      <c r="C321" s="45"/>
      <c r="D321" s="45" t="s">
        <v>324</v>
      </c>
      <c r="E321" s="94"/>
      <c r="F321" s="94"/>
      <c r="G321" s="94"/>
      <c r="H321" s="94"/>
      <c r="I321" s="100">
        <f>SUM(I322:I325)</f>
        <v>0</v>
      </c>
      <c r="K321" s="145"/>
      <c r="L321" s="134">
        <f>+I321-K321</f>
        <v>0</v>
      </c>
      <c r="M321" s="324"/>
      <c r="O321" s="94"/>
      <c r="P321" s="94"/>
      <c r="Q321" s="94"/>
      <c r="R321" s="149">
        <f>SUM(R322:R325)</f>
        <v>0</v>
      </c>
      <c r="U321" s="105">
        <f>+I321+R321</f>
        <v>0</v>
      </c>
      <c r="V321" s="293">
        <f t="shared" si="154"/>
        <v>0</v>
      </c>
      <c r="W321" s="139" t="str">
        <f>+IF(ISERROR(V321/U321),"",V321/U321)</f>
        <v/>
      </c>
    </row>
    <row r="322" spans="2:23" ht="13.8" hidden="1" outlineLevel="3" thickBot="1" x14ac:dyDescent="0.3">
      <c r="B322" s="106"/>
      <c r="C322" s="107"/>
      <c r="D322" s="106"/>
      <c r="E322" s="108"/>
      <c r="F322" s="109"/>
      <c r="G322" s="110"/>
      <c r="H322" s="111"/>
      <c r="I322" s="112"/>
      <c r="K322" s="99"/>
      <c r="L322" s="99"/>
      <c r="M322" s="330"/>
      <c r="O322" s="109"/>
      <c r="P322" s="110"/>
      <c r="Q322" s="111"/>
      <c r="R322" s="112"/>
      <c r="U322" s="112">
        <f t="shared" ref="U322:U325" si="158">+I322+R322</f>
        <v>0</v>
      </c>
      <c r="V322" s="293"/>
      <c r="W322" s="139"/>
    </row>
    <row r="323" spans="2:23" ht="13.8" hidden="1" outlineLevel="3" thickBot="1" x14ac:dyDescent="0.3">
      <c r="B323" s="113"/>
      <c r="C323" s="114"/>
      <c r="D323" s="113"/>
      <c r="E323" s="115"/>
      <c r="F323" s="116"/>
      <c r="G323" s="117"/>
      <c r="H323" s="117"/>
      <c r="I323" s="118"/>
      <c r="K323" s="99"/>
      <c r="L323" s="99"/>
      <c r="M323" s="330"/>
      <c r="O323" s="116"/>
      <c r="P323" s="117"/>
      <c r="Q323" s="117"/>
      <c r="R323" s="118"/>
      <c r="U323" s="112">
        <f t="shared" si="158"/>
        <v>0</v>
      </c>
      <c r="V323" s="293"/>
      <c r="W323" s="139"/>
    </row>
    <row r="324" spans="2:23" ht="13.8" hidden="1" outlineLevel="3" thickBot="1" x14ac:dyDescent="0.3">
      <c r="B324" s="113"/>
      <c r="C324" s="114"/>
      <c r="D324" s="113"/>
      <c r="E324" s="115"/>
      <c r="F324" s="116"/>
      <c r="G324" s="117"/>
      <c r="H324" s="117"/>
      <c r="I324" s="118"/>
      <c r="K324" s="99"/>
      <c r="L324" s="99"/>
      <c r="M324" s="330"/>
      <c r="O324" s="116"/>
      <c r="P324" s="117"/>
      <c r="Q324" s="117"/>
      <c r="R324" s="118"/>
      <c r="U324" s="112">
        <f t="shared" si="158"/>
        <v>0</v>
      </c>
      <c r="V324" s="293"/>
      <c r="W324" s="139"/>
    </row>
    <row r="325" spans="2:23" ht="13.8" hidden="1" outlineLevel="3" thickBot="1" x14ac:dyDescent="0.3">
      <c r="B325" s="113"/>
      <c r="C325" s="114"/>
      <c r="D325" s="113"/>
      <c r="E325" s="115"/>
      <c r="F325" s="116"/>
      <c r="G325" s="117"/>
      <c r="H325" s="117"/>
      <c r="I325" s="118"/>
      <c r="K325" s="99"/>
      <c r="L325" s="99"/>
      <c r="M325" s="330"/>
      <c r="O325" s="116"/>
      <c r="P325" s="117"/>
      <c r="Q325" s="117"/>
      <c r="R325" s="118"/>
      <c r="U325" s="112">
        <f t="shared" si="158"/>
        <v>0</v>
      </c>
      <c r="V325" s="293"/>
      <c r="W325" s="139"/>
    </row>
    <row r="326" spans="2:23" ht="13.8" thickBot="1" x14ac:dyDescent="0.3">
      <c r="B326" s="41"/>
      <c r="C326" s="42">
        <v>3</v>
      </c>
      <c r="D326" s="43" t="s">
        <v>327</v>
      </c>
      <c r="E326" s="130"/>
      <c r="F326" s="130"/>
      <c r="G326" s="130"/>
      <c r="H326" s="130"/>
      <c r="I326" s="55">
        <f>+I327+I332+I337</f>
        <v>0</v>
      </c>
      <c r="K326" s="55">
        <f>+K327+K332+K337</f>
        <v>0</v>
      </c>
      <c r="L326" s="55">
        <f t="shared" ref="L326:M326" si="159">+L327+L332+L337</f>
        <v>0</v>
      </c>
      <c r="M326" s="55">
        <f t="shared" si="159"/>
        <v>0</v>
      </c>
      <c r="O326" s="130"/>
      <c r="P326" s="130"/>
      <c r="Q326" s="130"/>
      <c r="R326" s="55">
        <f>+R327+R332+R337</f>
        <v>0</v>
      </c>
      <c r="U326" s="55">
        <f>+U327+U332+U337</f>
        <v>0</v>
      </c>
      <c r="V326" s="55">
        <f>SUM(V327:V337)</f>
        <v>0</v>
      </c>
      <c r="W326" s="81" t="str">
        <f>+IF(ISERROR(V326/U326),"",V326/U326)</f>
        <v/>
      </c>
    </row>
    <row r="327" spans="2:23" ht="14.4" outlineLevel="1" thickBot="1" x14ac:dyDescent="0.3">
      <c r="B327" s="45" t="s">
        <v>390</v>
      </c>
      <c r="C327" s="45" t="s">
        <v>456</v>
      </c>
      <c r="D327" s="45" t="s">
        <v>328</v>
      </c>
      <c r="E327" s="94"/>
      <c r="F327" s="94"/>
      <c r="G327" s="94"/>
      <c r="H327" s="94"/>
      <c r="I327" s="100">
        <f>SUM(I328:I331)</f>
        <v>0</v>
      </c>
      <c r="K327" s="145"/>
      <c r="L327" s="134">
        <f>+I327-K327</f>
        <v>0</v>
      </c>
      <c r="M327" s="324"/>
      <c r="O327" s="94"/>
      <c r="P327" s="94"/>
      <c r="Q327" s="94"/>
      <c r="R327" s="149">
        <f>SUM(R328:R331)</f>
        <v>0</v>
      </c>
      <c r="U327" s="105">
        <f>+I327+R327</f>
        <v>0</v>
      </c>
      <c r="V327" s="293">
        <f t="shared" ref="V327:V337" si="160">+U327-K327</f>
        <v>0</v>
      </c>
      <c r="W327" s="139" t="str">
        <f>+IF(ISERROR(V327/U327),"",V327/U327)</f>
        <v/>
      </c>
    </row>
    <row r="328" spans="2:23" ht="13.8" hidden="1" outlineLevel="3" thickBot="1" x14ac:dyDescent="0.3">
      <c r="B328" s="106"/>
      <c r="C328" s="107"/>
      <c r="D328" s="106"/>
      <c r="E328" s="108"/>
      <c r="F328" s="109"/>
      <c r="G328" s="110"/>
      <c r="H328" s="111"/>
      <c r="I328" s="112"/>
      <c r="K328" s="99"/>
      <c r="L328" s="99"/>
      <c r="M328" s="330"/>
      <c r="O328" s="109"/>
      <c r="P328" s="110"/>
      <c r="Q328" s="111"/>
      <c r="R328" s="112"/>
      <c r="U328" s="112">
        <f t="shared" ref="U328:U331" si="161">+I328+R328</f>
        <v>0</v>
      </c>
      <c r="V328" s="293"/>
      <c r="W328" s="139"/>
    </row>
    <row r="329" spans="2:23" ht="13.8" hidden="1" outlineLevel="3" thickBot="1" x14ac:dyDescent="0.3">
      <c r="B329" s="113"/>
      <c r="C329" s="114"/>
      <c r="D329" s="113"/>
      <c r="E329" s="115"/>
      <c r="F329" s="116"/>
      <c r="G329" s="117"/>
      <c r="H329" s="117"/>
      <c r="I329" s="118"/>
      <c r="K329" s="99"/>
      <c r="L329" s="99"/>
      <c r="M329" s="330"/>
      <c r="O329" s="116"/>
      <c r="P329" s="117"/>
      <c r="Q329" s="117"/>
      <c r="R329" s="118"/>
      <c r="U329" s="112">
        <f t="shared" si="161"/>
        <v>0</v>
      </c>
      <c r="V329" s="293"/>
      <c r="W329" s="139"/>
    </row>
    <row r="330" spans="2:23" ht="13.8" hidden="1" outlineLevel="3" thickBot="1" x14ac:dyDescent="0.3">
      <c r="B330" s="113"/>
      <c r="C330" s="114"/>
      <c r="D330" s="113"/>
      <c r="E330" s="115"/>
      <c r="F330" s="116"/>
      <c r="G330" s="117"/>
      <c r="H330" s="117"/>
      <c r="I330" s="118"/>
      <c r="K330" s="99"/>
      <c r="L330" s="99"/>
      <c r="M330" s="330"/>
      <c r="O330" s="116"/>
      <c r="P330" s="117"/>
      <c r="Q330" s="117"/>
      <c r="R330" s="118"/>
      <c r="U330" s="112">
        <f t="shared" si="161"/>
        <v>0</v>
      </c>
      <c r="V330" s="293"/>
      <c r="W330" s="139"/>
    </row>
    <row r="331" spans="2:23" ht="13.8" hidden="1" outlineLevel="3" thickBot="1" x14ac:dyDescent="0.3">
      <c r="B331" s="119"/>
      <c r="C331" s="120"/>
      <c r="D331" s="119"/>
      <c r="E331" s="121"/>
      <c r="F331" s="122"/>
      <c r="G331" s="123"/>
      <c r="H331" s="123"/>
      <c r="I331" s="124"/>
      <c r="K331" s="99"/>
      <c r="L331" s="99"/>
      <c r="M331" s="330"/>
      <c r="O331" s="122"/>
      <c r="P331" s="123"/>
      <c r="Q331" s="123"/>
      <c r="R331" s="124"/>
      <c r="U331" s="112">
        <f t="shared" si="161"/>
        <v>0</v>
      </c>
      <c r="V331" s="293"/>
      <c r="W331" s="139"/>
    </row>
    <row r="332" spans="2:23" ht="14.4" outlineLevel="1" collapsed="1" thickBot="1" x14ac:dyDescent="0.3">
      <c r="B332" s="45" t="s">
        <v>390</v>
      </c>
      <c r="C332" s="45" t="s">
        <v>457</v>
      </c>
      <c r="D332" s="45" t="s">
        <v>330</v>
      </c>
      <c r="E332" s="94"/>
      <c r="F332" s="94"/>
      <c r="G332" s="94"/>
      <c r="H332" s="94"/>
      <c r="I332" s="100">
        <f>SUM(I333:I336)</f>
        <v>0</v>
      </c>
      <c r="K332" s="145"/>
      <c r="L332" s="134">
        <f>+I332-K332</f>
        <v>0</v>
      </c>
      <c r="M332" s="324"/>
      <c r="O332" s="94"/>
      <c r="P332" s="94"/>
      <c r="Q332" s="94"/>
      <c r="R332" s="149">
        <f>SUM(R333:R336)</f>
        <v>0</v>
      </c>
      <c r="U332" s="105">
        <f>+I332+R332</f>
        <v>0</v>
      </c>
      <c r="V332" s="293">
        <f t="shared" si="160"/>
        <v>0</v>
      </c>
      <c r="W332" s="139" t="str">
        <f>+IF(ISERROR(V332/U332),"",V332/U332)</f>
        <v/>
      </c>
    </row>
    <row r="333" spans="2:23" ht="13.8" hidden="1" outlineLevel="3" thickBot="1" x14ac:dyDescent="0.3">
      <c r="B333" s="106"/>
      <c r="C333" s="107"/>
      <c r="D333" s="106"/>
      <c r="E333" s="108"/>
      <c r="F333" s="109"/>
      <c r="G333" s="110"/>
      <c r="H333" s="125"/>
      <c r="I333" s="112"/>
      <c r="K333" s="99"/>
      <c r="L333" s="99"/>
      <c r="M333" s="330"/>
      <c r="O333" s="109"/>
      <c r="P333" s="110"/>
      <c r="Q333" s="125"/>
      <c r="R333" s="112"/>
      <c r="U333" s="112">
        <f t="shared" ref="U333:U336" si="162">+I333+R333</f>
        <v>0</v>
      </c>
      <c r="V333" s="293"/>
      <c r="W333" s="139"/>
    </row>
    <row r="334" spans="2:23" ht="13.8" hidden="1" outlineLevel="3" thickBot="1" x14ac:dyDescent="0.3">
      <c r="B334" s="113"/>
      <c r="C334" s="114"/>
      <c r="D334" s="113"/>
      <c r="E334" s="115"/>
      <c r="F334" s="116"/>
      <c r="G334" s="117"/>
      <c r="H334" s="116"/>
      <c r="I334" s="118"/>
      <c r="K334" s="99"/>
      <c r="L334" s="99"/>
      <c r="M334" s="330"/>
      <c r="O334" s="116"/>
      <c r="P334" s="117"/>
      <c r="Q334" s="116"/>
      <c r="R334" s="118"/>
      <c r="U334" s="112">
        <f t="shared" si="162"/>
        <v>0</v>
      </c>
      <c r="V334" s="293"/>
      <c r="W334" s="139"/>
    </row>
    <row r="335" spans="2:23" ht="13.8" hidden="1" outlineLevel="3" thickBot="1" x14ac:dyDescent="0.3">
      <c r="B335" s="113"/>
      <c r="C335" s="114"/>
      <c r="D335" s="113"/>
      <c r="E335" s="115"/>
      <c r="F335" s="116"/>
      <c r="G335" s="117"/>
      <c r="H335" s="116"/>
      <c r="I335" s="118"/>
      <c r="K335" s="99"/>
      <c r="L335" s="99"/>
      <c r="M335" s="330"/>
      <c r="O335" s="116"/>
      <c r="P335" s="117"/>
      <c r="Q335" s="116"/>
      <c r="R335" s="118"/>
      <c r="U335" s="112">
        <f t="shared" si="162"/>
        <v>0</v>
      </c>
      <c r="V335" s="293"/>
      <c r="W335" s="139"/>
    </row>
    <row r="336" spans="2:23" ht="13.8" hidden="1" outlineLevel="3" thickBot="1" x14ac:dyDescent="0.3">
      <c r="B336" s="119"/>
      <c r="C336" s="120"/>
      <c r="D336" s="119"/>
      <c r="E336" s="121"/>
      <c r="F336" s="122"/>
      <c r="G336" s="123"/>
      <c r="H336" s="122"/>
      <c r="I336" s="124"/>
      <c r="K336" s="99"/>
      <c r="L336" s="99"/>
      <c r="M336" s="330"/>
      <c r="O336" s="122"/>
      <c r="P336" s="123"/>
      <c r="Q336" s="122"/>
      <c r="R336" s="124"/>
      <c r="U336" s="112">
        <f t="shared" si="162"/>
        <v>0</v>
      </c>
      <c r="V336" s="293"/>
      <c r="W336" s="139"/>
    </row>
    <row r="337" spans="2:23" ht="14.4" outlineLevel="1" collapsed="1" thickBot="1" x14ac:dyDescent="0.3">
      <c r="B337" s="45" t="s">
        <v>390</v>
      </c>
      <c r="C337" s="45" t="s">
        <v>458</v>
      </c>
      <c r="D337" s="45" t="s">
        <v>463</v>
      </c>
      <c r="E337" s="94"/>
      <c r="F337" s="94"/>
      <c r="G337" s="94"/>
      <c r="H337" s="94"/>
      <c r="I337" s="100">
        <f>SUM(I338:I341)</f>
        <v>0</v>
      </c>
      <c r="K337" s="145"/>
      <c r="L337" s="134">
        <f>+I337-K337</f>
        <v>0</v>
      </c>
      <c r="M337" s="324"/>
      <c r="O337" s="94"/>
      <c r="P337" s="94"/>
      <c r="Q337" s="94"/>
      <c r="R337" s="149">
        <f>SUM(R338:R341)</f>
        <v>0</v>
      </c>
      <c r="U337" s="105">
        <f>+I337+R337</f>
        <v>0</v>
      </c>
      <c r="V337" s="293">
        <f t="shared" si="160"/>
        <v>0</v>
      </c>
      <c r="W337" s="139" t="str">
        <f>+IF(ISERROR(V337/U337),"",V337/U337)</f>
        <v/>
      </c>
    </row>
    <row r="338" spans="2:23" ht="13.8" hidden="1" outlineLevel="3" thickBot="1" x14ac:dyDescent="0.3">
      <c r="B338" s="106"/>
      <c r="C338" s="107"/>
      <c r="D338" s="106"/>
      <c r="E338" s="108"/>
      <c r="F338" s="109"/>
      <c r="G338" s="110"/>
      <c r="H338" s="111"/>
      <c r="I338" s="112"/>
      <c r="K338" s="99"/>
      <c r="L338" s="99"/>
      <c r="M338" s="330"/>
      <c r="O338" s="109"/>
      <c r="P338" s="110"/>
      <c r="Q338" s="111"/>
      <c r="R338" s="112"/>
      <c r="U338" s="112">
        <f t="shared" ref="U338:U341" si="163">+I338+R338</f>
        <v>0</v>
      </c>
      <c r="V338" s="293"/>
      <c r="W338" s="139"/>
    </row>
    <row r="339" spans="2:23" ht="13.8" hidden="1" outlineLevel="3" thickBot="1" x14ac:dyDescent="0.3">
      <c r="B339" s="113"/>
      <c r="C339" s="114"/>
      <c r="D339" s="113"/>
      <c r="E339" s="115"/>
      <c r="F339" s="116"/>
      <c r="G339" s="117"/>
      <c r="H339" s="117"/>
      <c r="I339" s="118"/>
      <c r="K339" s="99"/>
      <c r="L339" s="99"/>
      <c r="M339" s="330"/>
      <c r="O339" s="116"/>
      <c r="P339" s="117"/>
      <c r="Q339" s="117"/>
      <c r="R339" s="118"/>
      <c r="U339" s="112">
        <f t="shared" si="163"/>
        <v>0</v>
      </c>
      <c r="V339" s="293"/>
      <c r="W339" s="139"/>
    </row>
    <row r="340" spans="2:23" ht="13.8" hidden="1" outlineLevel="3" thickBot="1" x14ac:dyDescent="0.3">
      <c r="B340" s="113"/>
      <c r="C340" s="114"/>
      <c r="D340" s="113"/>
      <c r="E340" s="115"/>
      <c r="F340" s="116"/>
      <c r="G340" s="117"/>
      <c r="H340" s="117"/>
      <c r="I340" s="118"/>
      <c r="K340" s="99"/>
      <c r="L340" s="99"/>
      <c r="M340" s="330"/>
      <c r="O340" s="116"/>
      <c r="P340" s="117"/>
      <c r="Q340" s="117"/>
      <c r="R340" s="118"/>
      <c r="U340" s="112">
        <f t="shared" si="163"/>
        <v>0</v>
      </c>
      <c r="V340" s="293"/>
      <c r="W340" s="139"/>
    </row>
    <row r="341" spans="2:23" ht="13.8" hidden="1" outlineLevel="3" thickBot="1" x14ac:dyDescent="0.3">
      <c r="B341" s="119"/>
      <c r="C341" s="120"/>
      <c r="D341" s="119"/>
      <c r="E341" s="121"/>
      <c r="F341" s="122"/>
      <c r="G341" s="123"/>
      <c r="H341" s="123"/>
      <c r="I341" s="124"/>
      <c r="K341" s="99"/>
      <c r="L341" s="99"/>
      <c r="M341" s="330"/>
      <c r="O341" s="122"/>
      <c r="P341" s="123"/>
      <c r="Q341" s="123"/>
      <c r="R341" s="124"/>
      <c r="U341" s="112">
        <f t="shared" si="163"/>
        <v>0</v>
      </c>
      <c r="V341" s="293"/>
      <c r="W341" s="139"/>
    </row>
    <row r="342" spans="2:23" ht="30" customHeight="1" thickBot="1" x14ac:dyDescent="0.3">
      <c r="B342" s="389" t="s">
        <v>331</v>
      </c>
      <c r="C342" s="389"/>
      <c r="D342" s="389"/>
      <c r="E342" s="49"/>
      <c r="F342" s="49"/>
      <c r="G342" s="49"/>
      <c r="H342" s="49"/>
      <c r="I342" s="54">
        <f>+I343</f>
        <v>50249.500000000007</v>
      </c>
      <c r="J342" s="50"/>
      <c r="K342" s="54">
        <f>+K343</f>
        <v>0</v>
      </c>
      <c r="L342" s="54">
        <f t="shared" ref="L342:M343" si="164">+L343</f>
        <v>50249.500000000007</v>
      </c>
      <c r="M342" s="54">
        <f t="shared" si="164"/>
        <v>0</v>
      </c>
      <c r="N342" s="50"/>
      <c r="O342" s="49"/>
      <c r="P342" s="49"/>
      <c r="Q342" s="49"/>
      <c r="R342" s="54">
        <f>+R343</f>
        <v>3962.0000000000005</v>
      </c>
      <c r="U342" s="54">
        <f>+U343</f>
        <v>54211.500000000007</v>
      </c>
      <c r="V342" s="54">
        <f>+V343</f>
        <v>54211.500000000007</v>
      </c>
      <c r="W342" s="82">
        <f>+IF(ISERROR(V342/U342),"",V342/U342)</f>
        <v>1</v>
      </c>
    </row>
    <row r="343" spans="2:23" s="10" customFormat="1" ht="13.8" thickBot="1" x14ac:dyDescent="0.3">
      <c r="B343" s="51"/>
      <c r="C343" s="52">
        <v>1</v>
      </c>
      <c r="D343" s="53" t="s">
        <v>334</v>
      </c>
      <c r="E343" s="96" t="s">
        <v>146</v>
      </c>
      <c r="F343" s="96"/>
      <c r="G343" s="96"/>
      <c r="H343" s="96"/>
      <c r="I343" s="55">
        <f>+I344</f>
        <v>50249.500000000007</v>
      </c>
      <c r="J343" s="97"/>
      <c r="K343" s="55">
        <f>+K344</f>
        <v>0</v>
      </c>
      <c r="L343" s="55">
        <f t="shared" si="164"/>
        <v>50249.500000000007</v>
      </c>
      <c r="M343" s="55">
        <f t="shared" si="164"/>
        <v>0</v>
      </c>
      <c r="N343" s="97"/>
      <c r="O343" s="96"/>
      <c r="P343" s="96"/>
      <c r="Q343" s="96"/>
      <c r="R343" s="55">
        <f>+R344</f>
        <v>3962.0000000000005</v>
      </c>
      <c r="S343" s="93"/>
      <c r="T343" s="93"/>
      <c r="U343" s="55">
        <f>+U344</f>
        <v>54211.500000000007</v>
      </c>
      <c r="V343" s="55">
        <f>+V344</f>
        <v>54211.500000000007</v>
      </c>
      <c r="W343" s="81">
        <f>+IF(ISERROR(V343/U343),"",V343/U343)</f>
        <v>1</v>
      </c>
    </row>
    <row r="344" spans="2:23" ht="14.4" outlineLevel="1" thickBot="1" x14ac:dyDescent="0.3">
      <c r="B344" s="45"/>
      <c r="C344" s="45"/>
      <c r="D344" s="45" t="s">
        <v>335</v>
      </c>
      <c r="E344" s="94"/>
      <c r="F344" s="94"/>
      <c r="G344" s="94"/>
      <c r="H344" s="94"/>
      <c r="I344" s="100">
        <f>+I345</f>
        <v>50249.500000000007</v>
      </c>
      <c r="K344" s="145"/>
      <c r="L344" s="134">
        <f>+I344-K344</f>
        <v>50249.500000000007</v>
      </c>
      <c r="M344" s="324"/>
      <c r="O344" s="94"/>
      <c r="P344" s="94"/>
      <c r="Q344" s="94"/>
      <c r="R344" s="100">
        <f>+R345</f>
        <v>3962.0000000000005</v>
      </c>
      <c r="U344" s="105">
        <f>+I344+R344</f>
        <v>54211.500000000007</v>
      </c>
      <c r="V344" s="293">
        <f>+U344-K344</f>
        <v>54211.500000000007</v>
      </c>
      <c r="W344" s="139"/>
    </row>
    <row r="345" spans="2:23" hidden="1" outlineLevel="3" x14ac:dyDescent="0.25">
      <c r="B345" s="106"/>
      <c r="C345" s="107"/>
      <c r="D345" s="106" t="s">
        <v>336</v>
      </c>
      <c r="E345" s="108"/>
      <c r="F345" s="109"/>
      <c r="G345" s="110"/>
      <c r="H345" s="111"/>
      <c r="I345" s="112">
        <f>+I6*0.07</f>
        <v>50249.500000000007</v>
      </c>
      <c r="K345" s="112">
        <f>+K6*0.07</f>
        <v>9310</v>
      </c>
      <c r="L345" s="112"/>
      <c r="M345" s="333"/>
      <c r="O345" s="109"/>
      <c r="P345" s="110"/>
      <c r="Q345" s="111"/>
      <c r="R345" s="112">
        <f>+R6*0.07</f>
        <v>3962.0000000000005</v>
      </c>
      <c r="U345" s="112">
        <f>+I345+R345</f>
        <v>54211.500000000007</v>
      </c>
      <c r="V345" s="293"/>
      <c r="W345" s="139"/>
    </row>
    <row r="346" spans="2:23" ht="30" customHeight="1" thickBot="1" x14ac:dyDescent="0.3">
      <c r="B346" s="389" t="s">
        <v>338</v>
      </c>
      <c r="C346" s="389"/>
      <c r="D346" s="389"/>
      <c r="E346" s="49"/>
      <c r="F346" s="49"/>
      <c r="G346" s="49"/>
      <c r="H346" s="49"/>
      <c r="I346" s="54">
        <f>+I6+I283+I342</f>
        <v>825649.5</v>
      </c>
      <c r="J346" s="50"/>
      <c r="K346" s="54">
        <f>+K6+K283+K342</f>
        <v>133000</v>
      </c>
      <c r="L346" s="54">
        <f t="shared" ref="L346:M346" si="165">+L6+L283+L342</f>
        <v>129849.5</v>
      </c>
      <c r="M346" s="54">
        <f t="shared" si="165"/>
        <v>3.0716723549488054E-2</v>
      </c>
      <c r="N346" s="50"/>
      <c r="O346" s="49"/>
      <c r="P346" s="49"/>
      <c r="Q346" s="49"/>
      <c r="R346" s="54">
        <f>+R6+R283+R342</f>
        <v>60562</v>
      </c>
      <c r="U346" s="54">
        <f>+U6+U283+U342</f>
        <v>886211.5</v>
      </c>
      <c r="V346" s="54">
        <f>+V342+V283+V6</f>
        <v>753211.5</v>
      </c>
      <c r="W346" s="82">
        <f>+IF(ISERROR(V346/U346),"",V346/U346)</f>
        <v>0.84992295857140199</v>
      </c>
    </row>
    <row r="348" spans="2:23" x14ac:dyDescent="0.25">
      <c r="B348" s="7" t="s">
        <v>339</v>
      </c>
    </row>
    <row r="349" spans="2:23" x14ac:dyDescent="0.25">
      <c r="U349" s="289" t="s">
        <v>464</v>
      </c>
      <c r="V349" s="294">
        <f>+U346-K346</f>
        <v>753211.5</v>
      </c>
    </row>
    <row r="350" spans="2:23" x14ac:dyDescent="0.25">
      <c r="B350" s="40" t="s">
        <v>340</v>
      </c>
      <c r="U350" s="282" t="s">
        <v>409</v>
      </c>
      <c r="V350" s="295">
        <f>+V346-V349</f>
        <v>0</v>
      </c>
    </row>
  </sheetData>
  <mergeCells count="6">
    <mergeCell ref="O4:R4"/>
    <mergeCell ref="B6:D6"/>
    <mergeCell ref="B283:D283"/>
    <mergeCell ref="B342:D342"/>
    <mergeCell ref="B346:D346"/>
    <mergeCell ref="E4:I4"/>
  </mergeCells>
  <conditionalFormatting sqref="M1:M115 M118:M152 M154:M188 M190:M224 M227:M241 M243:M282 M285:M304 M306:M325 M327:M341 M344:M345 M347:M1048576">
    <cfRule type="cellIs" dxfId="1" priority="1" operator="lessThan">
      <formula>0</formula>
    </cfRule>
  </conditionalFormatting>
  <conditionalFormatting sqref="V1:W1048576">
    <cfRule type="cellIs" dxfId="0" priority="3" operator="lessThan">
      <formula>0</formula>
    </cfRule>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B3:I16"/>
  <sheetViews>
    <sheetView workbookViewId="0">
      <selection activeCell="I18" sqref="I18"/>
    </sheetView>
  </sheetViews>
  <sheetFormatPr baseColWidth="10" defaultColWidth="8.88671875" defaultRowHeight="13.2" x14ac:dyDescent="0.25"/>
  <cols>
    <col min="2" max="2" width="12.33203125" customWidth="1"/>
    <col min="3" max="3" width="13.44140625" bestFit="1" customWidth="1"/>
    <col min="4" max="5" width="13.33203125" bestFit="1" customWidth="1"/>
    <col min="6" max="6" width="12.33203125" bestFit="1" customWidth="1"/>
    <col min="7" max="7" width="15.6640625" bestFit="1" customWidth="1"/>
  </cols>
  <sheetData>
    <row r="3" spans="2:9" x14ac:dyDescent="0.25">
      <c r="B3" s="4" t="s">
        <v>95</v>
      </c>
      <c r="C3" s="4" t="s">
        <v>465</v>
      </c>
      <c r="D3" s="4" t="s">
        <v>466</v>
      </c>
      <c r="E3" s="4" t="s">
        <v>467</v>
      </c>
      <c r="F3" s="4" t="s">
        <v>468</v>
      </c>
      <c r="G3" s="4" t="s">
        <v>469</v>
      </c>
      <c r="H3" s="4" t="s">
        <v>470</v>
      </c>
    </row>
    <row r="4" spans="2:9" ht="34.950000000000003" customHeight="1" x14ac:dyDescent="0.25">
      <c r="B4" s="5" t="s">
        <v>471</v>
      </c>
      <c r="C4" s="6" t="s">
        <v>472</v>
      </c>
      <c r="D4" s="6" t="s">
        <v>473</v>
      </c>
      <c r="E4" s="6" t="s">
        <v>473</v>
      </c>
      <c r="F4" s="6" t="s">
        <v>474</v>
      </c>
      <c r="G4" s="6" t="s">
        <v>475</v>
      </c>
      <c r="H4" s="6">
        <v>1</v>
      </c>
    </row>
    <row r="5" spans="2:9" ht="18" customHeight="1" x14ac:dyDescent="0.25">
      <c r="B5" s="5" t="s">
        <v>476</v>
      </c>
      <c r="C5" s="5"/>
      <c r="D5" s="5"/>
      <c r="E5" s="5"/>
      <c r="F5" s="5"/>
      <c r="G5" s="5"/>
      <c r="H5" s="5"/>
    </row>
    <row r="6" spans="2:9" x14ac:dyDescent="0.25">
      <c r="B6" s="7"/>
      <c r="C6" s="7"/>
      <c r="D6" s="7"/>
      <c r="E6" s="7"/>
      <c r="F6" s="7"/>
      <c r="G6" s="7"/>
      <c r="H6" s="7"/>
    </row>
    <row r="7" spans="2:9" x14ac:dyDescent="0.25">
      <c r="B7" s="8" t="s">
        <v>477</v>
      </c>
      <c r="C7" s="7"/>
      <c r="D7" s="7"/>
      <c r="E7" s="7"/>
      <c r="F7" s="7"/>
      <c r="G7" s="7"/>
      <c r="H7" s="7"/>
    </row>
    <row r="8" spans="2:9" x14ac:dyDescent="0.25">
      <c r="B8" s="8" t="s">
        <v>478</v>
      </c>
      <c r="C8" s="7"/>
      <c r="D8" s="7"/>
      <c r="E8" s="7"/>
      <c r="F8" s="7"/>
      <c r="G8" s="7"/>
      <c r="H8" s="7"/>
    </row>
    <row r="9" spans="2:9" x14ac:dyDescent="0.25">
      <c r="B9" s="8" t="s">
        <v>479</v>
      </c>
      <c r="C9" s="7"/>
      <c r="D9" s="7"/>
      <c r="E9" s="7"/>
      <c r="F9" s="7"/>
      <c r="G9" s="7"/>
      <c r="H9" s="7"/>
    </row>
    <row r="10" spans="2:9" x14ac:dyDescent="0.25">
      <c r="B10" s="8" t="s">
        <v>480</v>
      </c>
      <c r="C10" s="7"/>
      <c r="D10" s="7"/>
      <c r="E10" s="7"/>
      <c r="F10" s="7"/>
      <c r="G10" s="7"/>
      <c r="H10" s="7"/>
    </row>
    <row r="11" spans="2:9" x14ac:dyDescent="0.25">
      <c r="B11" s="8" t="s">
        <v>481</v>
      </c>
      <c r="C11" s="7"/>
      <c r="D11" s="7"/>
      <c r="E11" s="7"/>
      <c r="F11" s="7"/>
      <c r="G11" s="7"/>
      <c r="H11" s="7"/>
    </row>
    <row r="12" spans="2:9" x14ac:dyDescent="0.25">
      <c r="B12" s="7"/>
      <c r="C12" s="7"/>
      <c r="D12" s="7"/>
      <c r="E12" s="7"/>
      <c r="F12" s="7"/>
      <c r="G12" s="7"/>
      <c r="H12" s="7"/>
    </row>
    <row r="13" spans="2:9" x14ac:dyDescent="0.25">
      <c r="B13" s="9" t="s">
        <v>482</v>
      </c>
      <c r="C13" s="7"/>
      <c r="D13" s="7"/>
      <c r="E13" s="7"/>
      <c r="F13" s="7"/>
      <c r="G13" s="7"/>
      <c r="H13" s="7"/>
    </row>
    <row r="15" spans="2:9" x14ac:dyDescent="0.25">
      <c r="B15" s="1"/>
      <c r="C15" s="1"/>
      <c r="D15" s="1"/>
      <c r="E15" s="1"/>
      <c r="F15" s="1"/>
      <c r="G15" s="1"/>
      <c r="H15" s="1"/>
    </row>
    <row r="16" spans="2:9" x14ac:dyDescent="0.25">
      <c r="B16" s="3"/>
      <c r="C16" s="3"/>
      <c r="D16" s="3"/>
      <c r="E16" s="3"/>
      <c r="F16" s="3"/>
      <c r="G16" s="3"/>
      <c r="H16" s="3"/>
      <c r="I16"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J21"/>
  <sheetViews>
    <sheetView workbookViewId="0">
      <selection activeCell="D1" sqref="D1"/>
    </sheetView>
  </sheetViews>
  <sheetFormatPr baseColWidth="10" defaultColWidth="8.88671875" defaultRowHeight="13.2" x14ac:dyDescent="0.25"/>
  <cols>
    <col min="1" max="1" width="3" style="7" customWidth="1"/>
    <col min="2" max="2" width="3.6640625" style="7" customWidth="1"/>
    <col min="3" max="3" width="8.88671875" style="7"/>
    <col min="4" max="4" width="51.5546875" style="7" customWidth="1"/>
    <col min="5" max="5" width="92.88671875" style="7" customWidth="1"/>
    <col min="6" max="6" width="58.33203125" style="7" customWidth="1"/>
    <col min="7" max="8" width="8.88671875" style="7"/>
    <col min="9" max="9" width="6.109375" style="7" customWidth="1"/>
    <col min="10" max="16384" width="8.88671875" style="7"/>
  </cols>
  <sheetData>
    <row r="1" spans="2:10" s="12" customFormat="1" ht="21" x14ac:dyDescent="0.4">
      <c r="B1" s="11" t="s">
        <v>54</v>
      </c>
    </row>
    <row r="3" spans="2:10" ht="15.6" x14ac:dyDescent="0.3">
      <c r="B3" s="13" t="s">
        <v>55</v>
      </c>
      <c r="C3" s="13"/>
      <c r="D3" s="13"/>
      <c r="E3" s="13"/>
      <c r="F3" s="13"/>
    </row>
    <row r="5" spans="2:10" ht="16.2" thickBot="1" x14ac:dyDescent="0.35">
      <c r="C5" s="14" t="s">
        <v>56</v>
      </c>
      <c r="D5" s="15"/>
      <c r="E5" s="273" t="s">
        <v>57</v>
      </c>
      <c r="F5" s="15"/>
    </row>
    <row r="6" spans="2:10" ht="16.2" customHeight="1" x14ac:dyDescent="0.25">
      <c r="B6" s="12"/>
      <c r="C6" s="347" t="s">
        <v>58</v>
      </c>
      <c r="D6" s="348"/>
      <c r="E6" s="363" t="s">
        <v>59</v>
      </c>
      <c r="F6" s="215" t="s">
        <v>60</v>
      </c>
    </row>
    <row r="7" spans="2:10" ht="27" thickBot="1" x14ac:dyDescent="0.3">
      <c r="B7" s="15"/>
      <c r="C7" s="349"/>
      <c r="D7" s="350"/>
      <c r="E7" s="363"/>
      <c r="F7" s="272" t="s">
        <v>61</v>
      </c>
    </row>
    <row r="8" spans="2:10" ht="16.2" customHeight="1" thickBot="1" x14ac:dyDescent="0.3">
      <c r="C8" s="351" t="s">
        <v>62</v>
      </c>
      <c r="D8" s="352"/>
      <c r="E8" s="363" t="s">
        <v>63</v>
      </c>
      <c r="F8" s="215" t="s">
        <v>60</v>
      </c>
    </row>
    <row r="9" spans="2:10" ht="30" customHeight="1" thickBot="1" x14ac:dyDescent="0.3">
      <c r="C9" s="353"/>
      <c r="D9" s="354"/>
      <c r="E9" s="363"/>
    </row>
    <row r="10" spans="2:10" ht="39" customHeight="1" thickBot="1" x14ac:dyDescent="0.35">
      <c r="C10" s="274" t="s">
        <v>64</v>
      </c>
      <c r="D10" s="280"/>
      <c r="E10" s="281" t="s">
        <v>65</v>
      </c>
    </row>
    <row r="11" spans="2:10" ht="13.95" customHeight="1" thickBot="1" x14ac:dyDescent="0.3">
      <c r="C11" s="359" t="s">
        <v>66</v>
      </c>
      <c r="D11" s="360"/>
      <c r="E11" s="345" t="s">
        <v>67</v>
      </c>
      <c r="F11" s="279" t="s">
        <v>60</v>
      </c>
    </row>
    <row r="12" spans="2:10" ht="13.8" thickBot="1" x14ac:dyDescent="0.3">
      <c r="C12" s="361"/>
      <c r="D12" s="362"/>
      <c r="E12" s="346"/>
      <c r="G12" s="334" t="s">
        <v>68</v>
      </c>
      <c r="J12" s="334" t="s">
        <v>69</v>
      </c>
    </row>
    <row r="13" spans="2:10" ht="13.95" customHeight="1" thickBot="1" x14ac:dyDescent="0.3">
      <c r="C13" s="364" t="s">
        <v>70</v>
      </c>
      <c r="D13" s="365"/>
      <c r="E13" s="342" t="s">
        <v>71</v>
      </c>
      <c r="F13" s="276" t="s">
        <v>72</v>
      </c>
      <c r="G13" s="334" t="s">
        <v>73</v>
      </c>
      <c r="J13" s="334" t="s">
        <v>74</v>
      </c>
    </row>
    <row r="14" spans="2:10" ht="13.95" customHeight="1" thickBot="1" x14ac:dyDescent="0.3">
      <c r="C14" s="366"/>
      <c r="D14" s="367"/>
      <c r="E14" s="343"/>
      <c r="F14" s="277" t="s">
        <v>75</v>
      </c>
      <c r="G14" s="334" t="s">
        <v>76</v>
      </c>
      <c r="J14" s="334" t="s">
        <v>77</v>
      </c>
    </row>
    <row r="15" spans="2:10" ht="17.399999999999999" customHeight="1" thickBot="1" x14ac:dyDescent="0.3">
      <c r="C15" s="275"/>
      <c r="D15" s="275"/>
      <c r="E15" s="344"/>
      <c r="F15" s="278" t="s">
        <v>78</v>
      </c>
      <c r="G15" s="334" t="s">
        <v>79</v>
      </c>
      <c r="J15" s="334" t="s">
        <v>80</v>
      </c>
    </row>
    <row r="16" spans="2:10" ht="50.4" customHeight="1" thickBot="1" x14ac:dyDescent="0.35">
      <c r="C16" s="14" t="s">
        <v>81</v>
      </c>
      <c r="D16" s="280"/>
      <c r="E16" s="281" t="s">
        <v>82</v>
      </c>
    </row>
    <row r="17" spans="3:6" ht="13.95" customHeight="1" thickBot="1" x14ac:dyDescent="0.3">
      <c r="C17" s="355" t="s">
        <v>83</v>
      </c>
      <c r="D17" s="356"/>
      <c r="E17" s="345" t="s">
        <v>84</v>
      </c>
      <c r="F17" s="369" t="s">
        <v>85</v>
      </c>
    </row>
    <row r="18" spans="3:6" ht="18.600000000000001" customHeight="1" thickBot="1" x14ac:dyDescent="0.3">
      <c r="C18" s="357"/>
      <c r="D18" s="358"/>
      <c r="E18" s="345"/>
      <c r="F18" s="370"/>
    </row>
    <row r="19" spans="3:6" ht="39.6" customHeight="1" thickBot="1" x14ac:dyDescent="0.35">
      <c r="C19" s="274" t="s">
        <v>86</v>
      </c>
      <c r="D19" s="280"/>
      <c r="E19" s="281" t="s">
        <v>87</v>
      </c>
    </row>
    <row r="20" spans="3:6" ht="16.2" customHeight="1" thickBot="1" x14ac:dyDescent="0.3">
      <c r="C20" s="371" t="s">
        <v>88</v>
      </c>
      <c r="D20" s="372"/>
      <c r="E20" s="346" t="s">
        <v>89</v>
      </c>
      <c r="F20" s="368" t="s">
        <v>90</v>
      </c>
    </row>
    <row r="21" spans="3:6" ht="13.8" thickBot="1" x14ac:dyDescent="0.3">
      <c r="C21" s="373"/>
      <c r="D21" s="374"/>
      <c r="E21" s="346"/>
      <c r="F21" s="368"/>
    </row>
  </sheetData>
  <mergeCells count="14">
    <mergeCell ref="F20:F21"/>
    <mergeCell ref="F17:F18"/>
    <mergeCell ref="C20:D21"/>
    <mergeCell ref="E20:E21"/>
    <mergeCell ref="E17:E18"/>
    <mergeCell ref="E13:E15"/>
    <mergeCell ref="E11:E12"/>
    <mergeCell ref="C6:D7"/>
    <mergeCell ref="C8:D9"/>
    <mergeCell ref="C17:D18"/>
    <mergeCell ref="C11:D12"/>
    <mergeCell ref="E6:E7"/>
    <mergeCell ref="E8:E9"/>
    <mergeCell ref="C13:D14"/>
  </mergeCells>
  <phoneticPr fontId="50" type="noConversion"/>
  <hyperlinks>
    <hyperlink ref="C6:D7" location="' INFORMATIONS GÉNÉRALES'!A1" display="Informations générales" xr:uid="{D2BC0110-8D16-4474-90F1-BAA4ED0EAFA9}"/>
    <hyperlink ref="C8:D9" location="' BUDGET'!A1" display=" Budget" xr:uid="{BD25A20F-7FC3-493E-A2B9-5456FFA046C4}"/>
    <hyperlink ref="C17:D18" location="' FICHE RECAPITULATIVE'!A1" display="Fiche récapitulative" xr:uid="{1B0EB7A5-4EB1-435D-BAE5-C697C944E0CD}"/>
    <hyperlink ref="C20:D21" location="' AMENDEMENT N° 01'!A1" display="Amendement" xr:uid="{5C2E7DD5-FA90-44F5-89DC-5C4A762B3241}"/>
    <hyperlink ref="G12" location="' LISTE DES TRANSACTIONS REP 01'!A1" display="Liste des transactions REP No 01" xr:uid="{8E1E90FC-F641-4885-AEDC-7F48842FE2AF}"/>
    <hyperlink ref="G13" location="'LISTE DES TRANSACTIONS REP 02'!A1" display="Liste des transactions REP No 02" xr:uid="{B4BCDC54-AE4E-4816-A72E-039044D2B63C}"/>
    <hyperlink ref="G14" location="'LISTE DES TRANSACTIONS REP 03'!A1" display="Liste des transactions REP No 03" xr:uid="{1B10CE03-DA9A-46F1-962A-290E1AA0BC2B}"/>
    <hyperlink ref="G15" location="'LISTE DES TRANSACTIONS REP 04'!A1" display="Liste des transactions REP No 04" xr:uid="{43453F30-4A91-4E85-901A-BCFEF6A75C43}"/>
    <hyperlink ref="J12" location="' RAPPORT FINANCIER N° 01'!A1" display="Rapport financier n° 01" xr:uid="{A6C0F54B-B69F-483F-B6F7-81AB6F35C002}"/>
    <hyperlink ref="J13" location="' RAPPORT FINANCIER N° 02'!A1" display="Rapport financier n° 02" xr:uid="{5A2433CC-3C6F-4EA7-A67E-EC69BEE95623}"/>
    <hyperlink ref="J14" location="' RAPPORT FINANCIER N° 03'!A1" display="Rapport financier n° 03" xr:uid="{F0308A42-E1F3-41AB-952A-4D340DA7A427}"/>
    <hyperlink ref="J15" location="' RAPPORT FINANCIER N° 04'!A1" display="Rapport financier n° 04" xr:uid="{54A5FC1D-78D8-4530-830E-3D496FBDF3C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BBB77-6C12-42E4-8C77-F91A9D237FA3}">
  <sheetPr codeName="Sheet4">
    <tabColor theme="1" tint="0.34998626667073579"/>
  </sheetPr>
  <dimension ref="A1:O55"/>
  <sheetViews>
    <sheetView topLeftCell="A22" zoomScale="90" zoomScaleNormal="90" workbookViewId="0">
      <selection activeCell="D51" sqref="D51"/>
    </sheetView>
  </sheetViews>
  <sheetFormatPr baseColWidth="10" defaultColWidth="8.88671875" defaultRowHeight="13.2" outlineLevelRow="1" x14ac:dyDescent="0.25"/>
  <cols>
    <col min="1" max="1" width="3.44140625" style="219" customWidth="1"/>
    <col min="2" max="2" width="4.5546875" style="219" customWidth="1"/>
    <col min="3" max="3" width="40.44140625" style="219" customWidth="1"/>
    <col min="4" max="4" width="30.109375" style="219" customWidth="1"/>
    <col min="5" max="5" width="20.6640625" style="219" customWidth="1"/>
    <col min="6" max="6" width="32.6640625" style="219" customWidth="1"/>
    <col min="7" max="7" width="68" style="219" customWidth="1"/>
    <col min="8" max="8" width="2.6640625" style="219" customWidth="1"/>
    <col min="9" max="9" width="39.6640625" style="219" customWidth="1"/>
    <col min="10" max="16384" width="8.88671875" style="219"/>
  </cols>
  <sheetData>
    <row r="1" spans="1:6" x14ac:dyDescent="0.25">
      <c r="A1" s="234"/>
      <c r="B1" s="234"/>
      <c r="C1" s="234"/>
      <c r="D1" s="215" t="s">
        <v>91</v>
      </c>
    </row>
    <row r="2" spans="1:6" x14ac:dyDescent="0.25">
      <c r="A2" s="234"/>
      <c r="B2" s="234"/>
      <c r="C2" s="234"/>
      <c r="D2" s="272" t="s">
        <v>92</v>
      </c>
    </row>
    <row r="3" spans="1:6" x14ac:dyDescent="0.25">
      <c r="A3" s="234"/>
      <c r="B3" s="234"/>
      <c r="C3" s="234"/>
      <c r="D3" s="234"/>
    </row>
    <row r="4" spans="1:6" ht="13.8" x14ac:dyDescent="0.25">
      <c r="B4" s="335" t="s">
        <v>93</v>
      </c>
      <c r="C4" s="220"/>
      <c r="D4" s="221"/>
      <c r="E4" s="221"/>
      <c r="F4" s="221"/>
    </row>
    <row r="5" spans="1:6" ht="13.8" x14ac:dyDescent="0.25">
      <c r="B5" s="220"/>
      <c r="C5" s="220"/>
      <c r="D5" s="222"/>
      <c r="E5" s="221"/>
      <c r="F5" s="221"/>
    </row>
    <row r="6" spans="1:6" ht="17.399999999999999" customHeight="1" thickBot="1" x14ac:dyDescent="0.3">
      <c r="B6" s="221"/>
      <c r="C6" s="257" t="s">
        <v>94</v>
      </c>
      <c r="D6" s="258" t="s">
        <v>95</v>
      </c>
      <c r="E6" s="258" t="s">
        <v>96</v>
      </c>
      <c r="F6" s="259" t="s">
        <v>97</v>
      </c>
    </row>
    <row r="7" spans="1:6" x14ac:dyDescent="0.25">
      <c r="B7" s="221"/>
      <c r="C7" s="227" t="s">
        <v>98</v>
      </c>
      <c r="D7" s="214">
        <v>505323</v>
      </c>
      <c r="E7" s="218" t="s">
        <v>99</v>
      </c>
      <c r="F7" s="218"/>
    </row>
    <row r="8" spans="1:6" x14ac:dyDescent="0.25">
      <c r="B8" s="221"/>
      <c r="C8" s="225" t="s">
        <v>100</v>
      </c>
      <c r="D8" s="214"/>
      <c r="E8" s="218"/>
      <c r="F8" s="218"/>
    </row>
    <row r="9" spans="1:6" x14ac:dyDescent="0.25">
      <c r="B9" s="221"/>
      <c r="C9" s="225" t="s">
        <v>101</v>
      </c>
      <c r="D9" s="214"/>
      <c r="E9" s="218"/>
      <c r="F9" s="218"/>
    </row>
    <row r="10" spans="1:6" ht="13.2" customHeight="1" x14ac:dyDescent="0.25">
      <c r="B10" s="221"/>
      <c r="C10" s="225"/>
      <c r="D10" s="214"/>
      <c r="E10" s="218"/>
      <c r="F10" s="218"/>
    </row>
    <row r="11" spans="1:6" ht="13.2" customHeight="1" x14ac:dyDescent="0.25">
      <c r="B11" s="221"/>
      <c r="C11" s="225"/>
      <c r="D11" s="214"/>
      <c r="E11" s="218"/>
      <c r="F11" s="218"/>
    </row>
    <row r="12" spans="1:6" ht="13.2" customHeight="1" x14ac:dyDescent="0.25">
      <c r="B12" s="221"/>
      <c r="C12" s="225"/>
      <c r="D12" s="214"/>
      <c r="E12" s="206"/>
      <c r="F12" s="206"/>
    </row>
    <row r="14" spans="1:6" ht="13.8" x14ac:dyDescent="0.25">
      <c r="B14" s="220" t="s">
        <v>102</v>
      </c>
    </row>
    <row r="16" spans="1:6" ht="28.95" customHeight="1" x14ac:dyDescent="0.25">
      <c r="C16" s="230" t="s">
        <v>103</v>
      </c>
      <c r="D16" s="215"/>
      <c r="E16" s="223"/>
      <c r="F16" s="223"/>
    </row>
    <row r="17" spans="3:7" ht="21.6" customHeight="1" x14ac:dyDescent="0.25">
      <c r="C17" s="231" t="s">
        <v>104</v>
      </c>
      <c r="D17" s="216"/>
      <c r="E17" s="223"/>
      <c r="F17" s="223"/>
    </row>
    <row r="18" spans="3:7" ht="27" customHeight="1" x14ac:dyDescent="0.25">
      <c r="C18" s="231" t="s">
        <v>105</v>
      </c>
      <c r="D18" s="375"/>
      <c r="E18" s="376"/>
      <c r="F18" s="377"/>
    </row>
    <row r="19" spans="3:7" x14ac:dyDescent="0.25">
      <c r="C19" s="231" t="s">
        <v>106</v>
      </c>
      <c r="D19" s="253">
        <f>+F19+F20+F21</f>
        <v>505323</v>
      </c>
      <c r="E19" s="232" t="s">
        <v>107</v>
      </c>
      <c r="F19" s="251">
        <v>348900</v>
      </c>
    </row>
    <row r="20" spans="3:7" x14ac:dyDescent="0.25">
      <c r="C20" s="224"/>
      <c r="D20" s="224"/>
      <c r="E20" s="233" t="s">
        <v>108</v>
      </c>
      <c r="F20" s="252">
        <v>132000</v>
      </c>
    </row>
    <row r="21" spans="3:7" x14ac:dyDescent="0.25">
      <c r="C21" s="224"/>
      <c r="D21" s="224"/>
      <c r="E21" s="226" t="s">
        <v>109</v>
      </c>
      <c r="F21" s="252">
        <v>24423.000000000004</v>
      </c>
    </row>
    <row r="22" spans="3:7" x14ac:dyDescent="0.25">
      <c r="C22" s="224"/>
      <c r="D22" s="224"/>
    </row>
    <row r="23" spans="3:7" x14ac:dyDescent="0.25">
      <c r="C23" s="217" t="s">
        <v>110</v>
      </c>
      <c r="D23" s="317"/>
    </row>
    <row r="24" spans="3:7" x14ac:dyDescent="0.25">
      <c r="C24" s="217" t="s">
        <v>111</v>
      </c>
      <c r="D24" s="319"/>
    </row>
    <row r="25" spans="3:7" x14ac:dyDescent="0.25">
      <c r="C25" s="217" t="s">
        <v>112</v>
      </c>
      <c r="D25" s="254">
        <f>DATEDIF(D23,D24,"m")</f>
        <v>0</v>
      </c>
    </row>
    <row r="27" spans="3:7" x14ac:dyDescent="0.25">
      <c r="C27" s="217" t="s">
        <v>113</v>
      </c>
      <c r="D27" s="228"/>
    </row>
    <row r="28" spans="3:7" x14ac:dyDescent="0.25">
      <c r="G28" s="318"/>
    </row>
    <row r="29" spans="3:7" x14ac:dyDescent="0.25">
      <c r="C29" s="217" t="s">
        <v>114</v>
      </c>
      <c r="D29" s="228"/>
    </row>
    <row r="30" spans="3:7" x14ac:dyDescent="0.25">
      <c r="C30" s="217" t="s">
        <v>115</v>
      </c>
      <c r="D30" s="228"/>
    </row>
    <row r="31" spans="3:7" x14ac:dyDescent="0.25">
      <c r="C31" s="217" t="s">
        <v>116</v>
      </c>
      <c r="D31" s="260"/>
    </row>
    <row r="33" spans="3:15" ht="24" customHeight="1" x14ac:dyDescent="0.25">
      <c r="C33" s="378" t="s">
        <v>117</v>
      </c>
      <c r="D33" s="379"/>
      <c r="E33" s="382"/>
      <c r="F33" s="383"/>
      <c r="G33" s="236"/>
    </row>
    <row r="34" spans="3:15" ht="33" customHeight="1" x14ac:dyDescent="0.25">
      <c r="C34" s="378" t="s">
        <v>118</v>
      </c>
      <c r="D34" s="379"/>
      <c r="E34" s="380"/>
      <c r="F34" s="381"/>
      <c r="G34" s="255" t="s">
        <v>119</v>
      </c>
    </row>
    <row r="36" spans="3:15" ht="21" outlineLevel="1" x14ac:dyDescent="0.4">
      <c r="C36" s="241" t="s">
        <v>120</v>
      </c>
      <c r="D36" s="240"/>
      <c r="E36" s="240"/>
      <c r="F36" s="240"/>
      <c r="G36" s="240"/>
      <c r="H36" s="240"/>
      <c r="I36" s="240"/>
      <c r="J36" s="240"/>
      <c r="K36" s="240"/>
      <c r="L36" s="240"/>
      <c r="M36" s="240"/>
      <c r="N36" s="240"/>
      <c r="O36" s="240"/>
    </row>
    <row r="37" spans="3:15" outlineLevel="1" x14ac:dyDescent="0.25"/>
    <row r="38" spans="3:15" ht="13.8" outlineLevel="1" x14ac:dyDescent="0.25">
      <c r="C38" s="220" t="s">
        <v>121</v>
      </c>
      <c r="F38" s="220" t="s">
        <v>122</v>
      </c>
    </row>
    <row r="39" spans="3:15" outlineLevel="1" x14ac:dyDescent="0.25"/>
    <row r="40" spans="3:15" ht="18" customHeight="1" outlineLevel="1" x14ac:dyDescent="0.25">
      <c r="C40" s="237" t="s">
        <v>123</v>
      </c>
      <c r="D40" s="262"/>
      <c r="F40" s="239" t="s">
        <v>124</v>
      </c>
      <c r="G40" s="229" t="s">
        <v>18</v>
      </c>
      <c r="I40" s="235" t="s">
        <v>125</v>
      </c>
    </row>
    <row r="41" spans="3:15" ht="18" customHeight="1" outlineLevel="1" x14ac:dyDescent="0.25">
      <c r="C41" s="237" t="s">
        <v>126</v>
      </c>
      <c r="D41" s="262"/>
      <c r="F41" s="63"/>
    </row>
    <row r="42" spans="3:15" ht="18" customHeight="1" outlineLevel="1" x14ac:dyDescent="0.25">
      <c r="C42" s="237" t="s">
        <v>127</v>
      </c>
      <c r="D42" s="261"/>
      <c r="F42" s="237" t="s">
        <v>27</v>
      </c>
      <c r="G42" s="336" t="str">
        <f>IF($G$40=sheet5!$B$16,sheet5!C$16,IF($G$40=sheet5!$B$17,sheet5!C$17,IF($G$40=sheet5!$B$18,sheet5!C$18,IF($G$40=sheet5!$B$19,sheet5!C$19))))</f>
        <v>Oui</v>
      </c>
    </row>
    <row r="43" spans="3:15" ht="18" customHeight="1" outlineLevel="1" x14ac:dyDescent="0.25">
      <c r="C43" s="237" t="s">
        <v>128</v>
      </c>
      <c r="D43" s="261"/>
      <c r="F43" s="237" t="s">
        <v>28</v>
      </c>
      <c r="G43" s="336" t="str">
        <f>IF($G$40=sheet5!$B$16,sheet5!D$16,IF($G$40=sheet5!$B$17,sheet5!D$17,IF($G$40=sheet5!$B$18,sheet5!D$18,IF($G$40=sheet5!$B$19,sheet5!D$19))))</f>
        <v>Non</v>
      </c>
    </row>
    <row r="44" spans="3:15" ht="18" customHeight="1" outlineLevel="1" x14ac:dyDescent="0.25">
      <c r="C44" s="237" t="s">
        <v>129</v>
      </c>
      <c r="D44" s="320"/>
      <c r="F44" s="237" t="s">
        <v>130</v>
      </c>
      <c r="G44" s="336" t="str">
        <f>IF($G$40=sheet5!$B$16,sheet5!E$16,IF($G$40=sheet5!$B$17,sheet5!E$17,IF($G$40=sheet5!$B$18,sheet5!E$18,IF($G$40=sheet5!$B$19,sheet5!E$19))))</f>
        <v>Aucune limitation</v>
      </c>
    </row>
    <row r="45" spans="3:15" ht="18" customHeight="1" outlineLevel="1" x14ac:dyDescent="0.25">
      <c r="C45" s="237" t="s">
        <v>131</v>
      </c>
      <c r="D45" s="320">
        <v>45901</v>
      </c>
      <c r="F45" s="237" t="s">
        <v>30</v>
      </c>
      <c r="G45" s="336" t="str">
        <f>IF($G$40=sheet5!$B$16,sheet5!F$16,IF($G$40=sheet5!$B$17,sheet5!F$17,IF($G$40=sheet5!$B$18,sheet5!F$18,IF($G$40=sheet5!$B$19,sheet5!F$19))))</f>
        <v>Semestriel/annuel</v>
      </c>
    </row>
    <row r="46" spans="3:15" ht="18" customHeight="1" outlineLevel="1" x14ac:dyDescent="0.25">
      <c r="C46" s="237" t="s">
        <v>132</v>
      </c>
      <c r="D46" s="321">
        <v>45992</v>
      </c>
      <c r="F46" s="237" t="s">
        <v>133</v>
      </c>
      <c r="G46" s="336" t="str">
        <f>IF($G$40=sheet5!$B$16,sheet5!G$16,IF($G$40=sheet5!$B$17,sheet5!G$17,IF($G$40=sheet5!$B$18,sheet5!G$18,IF($G$40=sheet5!$B$19,sheet5!G$19))))</f>
        <v>Semestriel/annuel</v>
      </c>
    </row>
    <row r="47" spans="3:15" ht="18" customHeight="1" outlineLevel="1" x14ac:dyDescent="0.25">
      <c r="C47" s="237" t="s">
        <v>134</v>
      </c>
      <c r="D47" s="322">
        <f>+EDATE(D45,-4)</f>
        <v>45778</v>
      </c>
      <c r="F47" s="237" t="s">
        <v>135</v>
      </c>
      <c r="G47" s="336" t="str">
        <f>IF($G$40=sheet5!$B$16,sheet5!H$16,IF($G$40=sheet5!$B$17,sheet5!H$17,IF($G$40=sheet5!$B$18,sheet5!H$18,IF($G$40=sheet5!$B$19,sheet5!H$19))))</f>
        <v>Non</v>
      </c>
    </row>
    <row r="48" spans="3:15" ht="18" customHeight="1" outlineLevel="1" x14ac:dyDescent="0.25">
      <c r="C48" s="237" t="s">
        <v>136</v>
      </c>
      <c r="D48" s="322">
        <f>+EDATE(D45,-1)</f>
        <v>45870</v>
      </c>
      <c r="F48" s="237" t="s">
        <v>33</v>
      </c>
      <c r="G48" s="336" t="str">
        <f>IF($G$40=sheet5!$B$16,sheet5!I$16,IF($G$40=sheet5!$B$17,sheet5!I$17,IF($G$40=sheet5!$B$18,sheet5!I$18,IF($G$40=sheet5!$B$19,sheet5!I$19))))</f>
        <v>Échantillon de contrôle interne 60 % si le montant de la subvention est faible ou modéré.</v>
      </c>
    </row>
    <row r="49" spans="3:7" ht="18" customHeight="1" outlineLevel="1" x14ac:dyDescent="0.25">
      <c r="F49" s="237" t="s">
        <v>137</v>
      </c>
      <c r="G49" s="336" t="str">
        <f>IF($G$40=sheet5!$B$16,sheet5!J$16,IF($G$40=sheet5!$B$17,sheet5!J$17,IF($G$40=sheet5!$B$18,sheet5!J$18,IF($G$40=sheet5!$B$19,sheet5!J$19))))</f>
        <v>Exception possible si accord</v>
      </c>
    </row>
    <row r="50" spans="3:7" ht="18" customHeight="1" outlineLevel="1" x14ac:dyDescent="0.25">
      <c r="C50" s="237" t="s">
        <v>138</v>
      </c>
      <c r="D50" s="263"/>
    </row>
    <row r="51" spans="3:7" ht="18" customHeight="1" outlineLevel="1" x14ac:dyDescent="0.25">
      <c r="C51" s="237" t="s">
        <v>139</v>
      </c>
      <c r="D51" s="264"/>
    </row>
    <row r="52" spans="3:7" ht="18" customHeight="1" outlineLevel="1" x14ac:dyDescent="0.25">
      <c r="C52" s="237" t="s">
        <v>140</v>
      </c>
      <c r="D52" s="256">
        <f>+D51-D19</f>
        <v>-505323</v>
      </c>
    </row>
    <row r="53" spans="3:7" ht="18" customHeight="1" outlineLevel="1" x14ac:dyDescent="0.25"/>
    <row r="54" spans="3:7" ht="18" customHeight="1" outlineLevel="1" x14ac:dyDescent="0.25">
      <c r="C54" s="237" t="s">
        <v>141</v>
      </c>
      <c r="D54" s="238"/>
    </row>
    <row r="55" spans="3:7" ht="18" customHeight="1" outlineLevel="1" x14ac:dyDescent="0.25">
      <c r="C55" s="237" t="s">
        <v>142</v>
      </c>
      <c r="D55" s="229"/>
    </row>
  </sheetData>
  <mergeCells count="5">
    <mergeCell ref="D18:F18"/>
    <mergeCell ref="C34:D34"/>
    <mergeCell ref="C33:D33"/>
    <mergeCell ref="E34:F34"/>
    <mergeCell ref="E33:F33"/>
  </mergeCells>
  <conditionalFormatting sqref="D52">
    <cfRule type="cellIs" dxfId="11" priority="5" operator="lessThan">
      <formula>0</formula>
    </cfRule>
  </conditionalFormatting>
  <conditionalFormatting sqref="G40">
    <cfRule type="cellIs" dxfId="10" priority="3" operator="equal">
      <formula>"Risque élevé"</formula>
    </cfRule>
  </conditionalFormatting>
  <conditionalFormatting sqref="G42">
    <cfRule type="cellIs" dxfId="9" priority="1" operator="equal">
      <formula>"Oui"</formula>
    </cfRule>
    <cfRule type="cellIs" dxfId="8" priority="2" operator="equal">
      <formula>"Non"</formula>
    </cfRule>
  </conditionalFormatting>
  <conditionalFormatting sqref="G42:G49">
    <cfRule type="cellIs" dxfId="7" priority="4" operator="equal">
      <formula>"No"</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18ADC89-84DC-4161-9A84-A35899365BDC}">
          <x14:formula1>
            <xm:f>sheet5!$F$1:$F$4</xm:f>
          </x14:formula1>
          <xm:sqref>G40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79646"/>
    <pageSetUpPr fitToPage="1"/>
  </sheetPr>
  <dimension ref="A1:AG345"/>
  <sheetViews>
    <sheetView zoomScale="90" zoomScaleNormal="90" workbookViewId="0">
      <pane xSplit="2" ySplit="5" topLeftCell="C6" activePane="bottomRight" state="frozen"/>
      <selection pane="topRight" activeCell="C1" sqref="C1"/>
      <selection pane="bottomLeft" activeCell="B6" sqref="B6"/>
      <selection pane="bottomRight" activeCell="C117" sqref="C117"/>
    </sheetView>
  </sheetViews>
  <sheetFormatPr baseColWidth="10" defaultColWidth="8.88671875" defaultRowHeight="13.2" outlineLevelRow="3" outlineLevelCol="1" x14ac:dyDescent="0.25"/>
  <cols>
    <col min="1" max="1" width="8.88671875" style="91" hidden="1" customWidth="1" outlineLevel="1"/>
    <col min="2" max="2" width="2.6640625" style="7" customWidth="1" collapsed="1"/>
    <col min="3" max="3" width="4.109375" style="7" customWidth="1"/>
    <col min="4" max="4" width="5.6640625" style="7" customWidth="1"/>
    <col min="5" max="5" width="33.44140625" style="7" customWidth="1"/>
    <col min="6" max="6" width="9" style="7" customWidth="1" outlineLevel="1"/>
    <col min="7" max="7" width="6.5546875" style="7" customWidth="1" outlineLevel="1"/>
    <col min="8" max="8" width="9.5546875" style="7" customWidth="1" outlineLevel="1"/>
    <col min="9" max="9" width="7.5546875" style="7" customWidth="1" outlineLevel="1"/>
    <col min="10" max="10" width="17.109375" style="196" bestFit="1" customWidth="1"/>
    <col min="11" max="11" width="18.5546875" style="196" bestFit="1" customWidth="1"/>
    <col min="12" max="12" width="2.88671875" style="196" customWidth="1"/>
    <col min="13" max="13" width="13.33203125" style="196" hidden="1" customWidth="1" outlineLevel="1"/>
    <col min="14" max="16" width="13.5546875" style="196" hidden="1" customWidth="1" outlineLevel="1"/>
    <col min="17" max="17" width="16" style="196" customWidth="1" collapsed="1"/>
    <col min="18" max="20" width="14.5546875" style="196" bestFit="1" customWidth="1"/>
    <col min="21" max="21" width="2.109375" style="7" customWidth="1"/>
    <col min="22" max="22" width="2.6640625" style="7" customWidth="1"/>
    <col min="23" max="23" width="14.6640625" style="282" hidden="1" customWidth="1" outlineLevel="1"/>
    <col min="24" max="24" width="8.109375" style="282" customWidth="1" collapsed="1"/>
    <col min="25" max="25" width="32.33203125" style="7" customWidth="1"/>
    <col min="26" max="26" width="91.44140625" style="7" customWidth="1"/>
    <col min="27" max="16384" width="8.88671875" style="7"/>
  </cols>
  <sheetData>
    <row r="1" spans="1:33" ht="21" x14ac:dyDescent="0.4">
      <c r="B1" s="17" t="s">
        <v>143</v>
      </c>
      <c r="AG1" s="16"/>
    </row>
    <row r="2" spans="1:33" x14ac:dyDescent="0.25">
      <c r="Y2" s="384" t="e" vm="1">
        <v>#VALUE!</v>
      </c>
      <c r="Z2" s="384"/>
      <c r="AA2" s="384"/>
      <c r="AG2" s="16"/>
    </row>
    <row r="3" spans="1:33" ht="21" x14ac:dyDescent="0.4">
      <c r="B3" s="18" t="s">
        <v>144</v>
      </c>
      <c r="J3" s="313" t="s">
        <v>145</v>
      </c>
      <c r="K3" s="315"/>
      <c r="Y3" s="384"/>
      <c r="Z3" s="384"/>
      <c r="AA3" s="384"/>
      <c r="AE3" s="16"/>
      <c r="AF3" s="16"/>
      <c r="AG3" s="16"/>
    </row>
    <row r="4" spans="1:33" x14ac:dyDescent="0.25">
      <c r="AE4" s="16"/>
      <c r="AF4" s="16"/>
      <c r="AG4" s="16"/>
    </row>
    <row r="5" spans="1:33" ht="40.200000000000003" thickBot="1" x14ac:dyDescent="0.3">
      <c r="F5" s="163" t="s">
        <v>146</v>
      </c>
      <c r="G5" s="163" t="s">
        <v>147</v>
      </c>
      <c r="H5" s="163" t="s">
        <v>148</v>
      </c>
      <c r="I5" s="163" t="s">
        <v>149</v>
      </c>
      <c r="J5" s="314" t="s">
        <v>150</v>
      </c>
      <c r="K5" s="314" t="s">
        <v>151</v>
      </c>
      <c r="M5" s="316" t="s">
        <v>152</v>
      </c>
      <c r="N5" s="316" t="s">
        <v>153</v>
      </c>
      <c r="O5" s="316" t="s">
        <v>154</v>
      </c>
      <c r="P5" s="316" t="s">
        <v>155</v>
      </c>
      <c r="Q5" s="316" t="s">
        <v>156</v>
      </c>
      <c r="R5" s="316" t="s">
        <v>157</v>
      </c>
      <c r="S5" s="316" t="s">
        <v>158</v>
      </c>
      <c r="T5" s="316" t="s">
        <v>159</v>
      </c>
      <c r="W5" s="282" t="s">
        <v>160</v>
      </c>
      <c r="Y5" s="163"/>
      <c r="Z5" s="163" t="s">
        <v>161</v>
      </c>
    </row>
    <row r="6" spans="1:33" s="167" customFormat="1" ht="30" customHeight="1" thickTop="1" thickBot="1" x14ac:dyDescent="0.3">
      <c r="A6" s="166"/>
      <c r="C6" s="385" t="s">
        <v>162</v>
      </c>
      <c r="D6" s="385"/>
      <c r="E6" s="385"/>
      <c r="F6" s="168"/>
      <c r="G6" s="168"/>
      <c r="H6" s="168"/>
      <c r="I6" s="168"/>
      <c r="J6" s="305">
        <f>+J7+J116+J225</f>
        <v>348900</v>
      </c>
      <c r="K6" s="305"/>
      <c r="L6" s="306"/>
      <c r="M6" s="305">
        <f t="shared" ref="M6:T6" si="0">+M7+M116+M225</f>
        <v>9150</v>
      </c>
      <c r="N6" s="305">
        <f t="shared" si="0"/>
        <v>9150</v>
      </c>
      <c r="O6" s="305">
        <f t="shared" si="0"/>
        <v>9150</v>
      </c>
      <c r="P6" s="305">
        <f t="shared" si="0"/>
        <v>9150</v>
      </c>
      <c r="Q6" s="305">
        <f t="shared" si="0"/>
        <v>36600</v>
      </c>
      <c r="R6" s="305">
        <f t="shared" si="0"/>
        <v>36600</v>
      </c>
      <c r="S6" s="305">
        <f t="shared" si="0"/>
        <v>36600</v>
      </c>
      <c r="T6" s="305">
        <f t="shared" si="0"/>
        <v>36600</v>
      </c>
      <c r="U6" s="169"/>
      <c r="V6" s="169"/>
      <c r="W6" s="283"/>
      <c r="X6" s="283"/>
      <c r="Y6" s="170" t="s">
        <v>163</v>
      </c>
      <c r="Z6" s="170" t="s">
        <v>164</v>
      </c>
    </row>
    <row r="7" spans="1:33" s="10" customFormat="1" ht="13.8" thickBot="1" x14ac:dyDescent="0.3">
      <c r="A7" s="95"/>
      <c r="B7" s="93"/>
      <c r="C7" s="51" t="s">
        <v>165</v>
      </c>
      <c r="D7" s="52">
        <v>1</v>
      </c>
      <c r="E7" s="53" t="s">
        <v>166</v>
      </c>
      <c r="F7" s="96"/>
      <c r="G7" s="96"/>
      <c r="H7" s="96"/>
      <c r="I7" s="96"/>
      <c r="J7" s="55">
        <f>+J8+J44+J80</f>
        <v>252900</v>
      </c>
      <c r="K7" s="55"/>
      <c r="L7" s="307"/>
      <c r="M7" s="55">
        <f t="shared" ref="M7:T7" si="1">+M8+M44+M80</f>
        <v>3150</v>
      </c>
      <c r="N7" s="55">
        <f t="shared" si="1"/>
        <v>3150</v>
      </c>
      <c r="O7" s="55">
        <f t="shared" si="1"/>
        <v>3150</v>
      </c>
      <c r="P7" s="55">
        <f t="shared" si="1"/>
        <v>3150</v>
      </c>
      <c r="Q7" s="55">
        <f t="shared" si="1"/>
        <v>12600</v>
      </c>
      <c r="R7" s="55">
        <f t="shared" si="1"/>
        <v>12600</v>
      </c>
      <c r="S7" s="55">
        <f t="shared" si="1"/>
        <v>12600</v>
      </c>
      <c r="T7" s="55">
        <f t="shared" si="1"/>
        <v>12600</v>
      </c>
      <c r="U7" s="97"/>
      <c r="V7" s="97"/>
      <c r="W7" s="284"/>
      <c r="X7" s="284"/>
      <c r="Y7" s="53"/>
      <c r="Z7" s="53"/>
      <c r="AA7" s="93"/>
      <c r="AB7" s="93"/>
      <c r="AC7" s="93"/>
      <c r="AD7" s="93"/>
      <c r="AE7" s="93"/>
      <c r="AF7" s="93"/>
      <c r="AG7" s="93"/>
    </row>
    <row r="8" spans="1:33" s="44" customFormat="1" ht="19.95" hidden="1" customHeight="1" outlineLevel="1" thickBot="1" x14ac:dyDescent="0.3">
      <c r="A8" s="98"/>
      <c r="B8" s="99"/>
      <c r="C8" s="45" t="s">
        <v>165</v>
      </c>
      <c r="D8" s="45" t="s">
        <v>167</v>
      </c>
      <c r="E8" s="45" t="s">
        <v>168</v>
      </c>
      <c r="F8" s="94"/>
      <c r="G8" s="94"/>
      <c r="H8" s="94"/>
      <c r="I8" s="94"/>
      <c r="J8" s="100">
        <f>+J9+J14+J19+J24+J29+J34+J39</f>
        <v>240900</v>
      </c>
      <c r="K8" s="100"/>
      <c r="L8" s="308"/>
      <c r="M8" s="100">
        <f t="shared" ref="M8:T8" si="2">+M9+M14+M19+M24+M29+M34+M39</f>
        <v>3150</v>
      </c>
      <c r="N8" s="100">
        <f t="shared" si="2"/>
        <v>3150</v>
      </c>
      <c r="O8" s="100">
        <f t="shared" si="2"/>
        <v>3150</v>
      </c>
      <c r="P8" s="100">
        <f t="shared" si="2"/>
        <v>3150</v>
      </c>
      <c r="Q8" s="100">
        <f t="shared" si="2"/>
        <v>12600</v>
      </c>
      <c r="R8" s="100">
        <f t="shared" si="2"/>
        <v>12600</v>
      </c>
      <c r="S8" s="100">
        <f t="shared" si="2"/>
        <v>12600</v>
      </c>
      <c r="T8" s="100">
        <f t="shared" si="2"/>
        <v>12600</v>
      </c>
      <c r="U8" s="99"/>
      <c r="V8" s="99"/>
      <c r="W8" s="285"/>
      <c r="X8" s="285"/>
      <c r="Y8" s="45"/>
      <c r="Z8" s="45"/>
      <c r="AA8" s="99"/>
      <c r="AB8" s="99"/>
      <c r="AC8" s="99"/>
      <c r="AD8" s="99"/>
      <c r="AE8" s="99"/>
      <c r="AF8" s="99"/>
      <c r="AG8" s="99"/>
    </row>
    <row r="9" spans="1:33" ht="27" hidden="1" outlineLevel="2" thickBot="1" x14ac:dyDescent="0.3">
      <c r="A9" s="98" t="str">
        <f t="shared" ref="A9:A72" si="3">+CONCATENATE(C9,D9)</f>
        <v>A1.1.1</v>
      </c>
      <c r="C9" s="101" t="s">
        <v>165</v>
      </c>
      <c r="D9" s="92" t="s">
        <v>169</v>
      </c>
      <c r="E9" s="101" t="s">
        <v>170</v>
      </c>
      <c r="F9" s="103"/>
      <c r="G9" s="103"/>
      <c r="H9" s="104"/>
      <c r="I9" s="104"/>
      <c r="J9" s="105">
        <f>SUM(J10:J13)</f>
        <v>50400</v>
      </c>
      <c r="K9" s="105"/>
      <c r="M9" s="105">
        <f t="shared" ref="M9:T9" si="4">SUM(M10:M13)</f>
        <v>3150</v>
      </c>
      <c r="N9" s="105">
        <f t="shared" si="4"/>
        <v>3150</v>
      </c>
      <c r="O9" s="105">
        <f t="shared" si="4"/>
        <v>3150</v>
      </c>
      <c r="P9" s="105">
        <f t="shared" si="4"/>
        <v>3150</v>
      </c>
      <c r="Q9" s="105">
        <f t="shared" si="4"/>
        <v>12600</v>
      </c>
      <c r="R9" s="105">
        <f t="shared" si="4"/>
        <v>12600</v>
      </c>
      <c r="S9" s="105">
        <f t="shared" si="4"/>
        <v>12600</v>
      </c>
      <c r="T9" s="105">
        <f t="shared" si="4"/>
        <v>12600</v>
      </c>
      <c r="Y9" s="101"/>
      <c r="Z9" s="101"/>
    </row>
    <row r="10" spans="1:33" ht="27" hidden="1" outlineLevel="3" thickBot="1" x14ac:dyDescent="0.3">
      <c r="A10" s="98" t="str">
        <f t="shared" si="3"/>
        <v/>
      </c>
      <c r="C10" s="106"/>
      <c r="D10" s="107"/>
      <c r="E10" s="106" t="s">
        <v>171</v>
      </c>
      <c r="F10" s="109" t="s">
        <v>14</v>
      </c>
      <c r="G10" s="109">
        <f>12*4</f>
        <v>48</v>
      </c>
      <c r="H10" s="110">
        <v>3000</v>
      </c>
      <c r="I10" s="111">
        <v>0.15</v>
      </c>
      <c r="J10" s="112">
        <f>+G10*H10*I10</f>
        <v>21600</v>
      </c>
      <c r="K10" s="112"/>
      <c r="M10" s="112">
        <f>+$H$10*$I$10*3</f>
        <v>1350</v>
      </c>
      <c r="N10" s="112">
        <f>+$H$10*$I$10*3</f>
        <v>1350</v>
      </c>
      <c r="O10" s="112">
        <f>+$H$10*$I$10*3</f>
        <v>1350</v>
      </c>
      <c r="P10" s="112">
        <f>+$H$10*$I$10*3</f>
        <v>1350</v>
      </c>
      <c r="Q10" s="309">
        <f>SUM(M10:P10)</f>
        <v>5400</v>
      </c>
      <c r="R10" s="112">
        <f t="shared" ref="R10:T13" si="5">+Q10</f>
        <v>5400</v>
      </c>
      <c r="S10" s="112">
        <f t="shared" si="5"/>
        <v>5400</v>
      </c>
      <c r="T10" s="112">
        <f t="shared" si="5"/>
        <v>5400</v>
      </c>
      <c r="W10" s="286">
        <f>+J10-Q10-R10-S10-T10</f>
        <v>0</v>
      </c>
      <c r="X10" s="286"/>
      <c r="Y10" s="106"/>
      <c r="Z10" s="106" t="s">
        <v>172</v>
      </c>
    </row>
    <row r="11" spans="1:33" ht="13.8" hidden="1" outlineLevel="3" thickBot="1" x14ac:dyDescent="0.3">
      <c r="A11" s="98" t="str">
        <f t="shared" si="3"/>
        <v/>
      </c>
      <c r="C11" s="113"/>
      <c r="D11" s="114"/>
      <c r="E11" s="113" t="s">
        <v>173</v>
      </c>
      <c r="F11" s="116" t="s">
        <v>14</v>
      </c>
      <c r="G11" s="116">
        <v>48</v>
      </c>
      <c r="H11" s="117">
        <v>3000</v>
      </c>
      <c r="I11" s="111">
        <v>0.2</v>
      </c>
      <c r="J11" s="118">
        <f t="shared" ref="J11:J13" si="6">+G11*H11*I11</f>
        <v>28800</v>
      </c>
      <c r="K11" s="118"/>
      <c r="M11" s="118">
        <f>+$H$11*$I$11*3</f>
        <v>1800</v>
      </c>
      <c r="N11" s="118">
        <f t="shared" ref="N11:P11" si="7">+$H$11*$I$11*3</f>
        <v>1800</v>
      </c>
      <c r="O11" s="118">
        <f t="shared" si="7"/>
        <v>1800</v>
      </c>
      <c r="P11" s="118">
        <f t="shared" si="7"/>
        <v>1800</v>
      </c>
      <c r="Q11" s="309">
        <f t="shared" ref="Q11:Q13" si="8">SUM(M11:P11)</f>
        <v>7200</v>
      </c>
      <c r="R11" s="112">
        <f t="shared" si="5"/>
        <v>7200</v>
      </c>
      <c r="S11" s="112">
        <f t="shared" si="5"/>
        <v>7200</v>
      </c>
      <c r="T11" s="112">
        <f t="shared" si="5"/>
        <v>7200</v>
      </c>
      <c r="W11" s="286">
        <f t="shared" ref="W11:W74" si="9">+J11-Q11-R11-S11-T11</f>
        <v>0</v>
      </c>
      <c r="X11" s="286"/>
      <c r="Y11" s="113"/>
      <c r="Z11" s="113" t="s">
        <v>174</v>
      </c>
    </row>
    <row r="12" spans="1:33" ht="27" hidden="1" outlineLevel="3" thickBot="1" x14ac:dyDescent="0.3">
      <c r="A12" s="98" t="str">
        <f t="shared" si="3"/>
        <v/>
      </c>
      <c r="C12" s="113"/>
      <c r="D12" s="114"/>
      <c r="E12" s="113"/>
      <c r="F12" s="116"/>
      <c r="G12" s="116"/>
      <c r="H12" s="117"/>
      <c r="I12" s="111"/>
      <c r="J12" s="118">
        <f t="shared" si="6"/>
        <v>0</v>
      </c>
      <c r="K12" s="118"/>
      <c r="M12" s="118">
        <f>+$H$12*$I$12*3</f>
        <v>0</v>
      </c>
      <c r="N12" s="118">
        <f t="shared" ref="N12:P12" si="10">+$H$12*$I$12*3</f>
        <v>0</v>
      </c>
      <c r="O12" s="118">
        <f t="shared" si="10"/>
        <v>0</v>
      </c>
      <c r="P12" s="118">
        <f t="shared" si="10"/>
        <v>0</v>
      </c>
      <c r="Q12" s="309">
        <f t="shared" si="8"/>
        <v>0</v>
      </c>
      <c r="R12" s="118">
        <f t="shared" si="5"/>
        <v>0</v>
      </c>
      <c r="S12" s="118">
        <f t="shared" si="5"/>
        <v>0</v>
      </c>
      <c r="T12" s="118">
        <f t="shared" si="5"/>
        <v>0</v>
      </c>
      <c r="W12" s="286">
        <f t="shared" si="9"/>
        <v>0</v>
      </c>
      <c r="Y12" s="113"/>
      <c r="Z12" s="113" t="s">
        <v>175</v>
      </c>
    </row>
    <row r="13" spans="1:33" ht="13.8" hidden="1" outlineLevel="3" thickBot="1" x14ac:dyDescent="0.3">
      <c r="A13" s="98" t="str">
        <f t="shared" si="3"/>
        <v/>
      </c>
      <c r="C13" s="119"/>
      <c r="D13" s="120"/>
      <c r="E13" s="119"/>
      <c r="F13" s="122"/>
      <c r="G13" s="122"/>
      <c r="H13" s="123"/>
      <c r="I13" s="111"/>
      <c r="J13" s="124">
        <f t="shared" si="6"/>
        <v>0</v>
      </c>
      <c r="K13" s="124"/>
      <c r="M13" s="118">
        <f>+$H$13*$I$13*3</f>
        <v>0</v>
      </c>
      <c r="N13" s="118">
        <f t="shared" ref="N13:P13" si="11">+$H$13*$I$13*3</f>
        <v>0</v>
      </c>
      <c r="O13" s="118">
        <f t="shared" si="11"/>
        <v>0</v>
      </c>
      <c r="P13" s="118">
        <f t="shared" si="11"/>
        <v>0</v>
      </c>
      <c r="Q13" s="309">
        <f t="shared" si="8"/>
        <v>0</v>
      </c>
      <c r="R13" s="118">
        <f t="shared" si="5"/>
        <v>0</v>
      </c>
      <c r="S13" s="118">
        <f t="shared" si="5"/>
        <v>0</v>
      </c>
      <c r="T13" s="118">
        <f t="shared" si="5"/>
        <v>0</v>
      </c>
      <c r="W13" s="286">
        <f t="shared" si="9"/>
        <v>0</v>
      </c>
      <c r="Y13" s="119"/>
      <c r="Z13" s="119" t="s">
        <v>176</v>
      </c>
    </row>
    <row r="14" spans="1:33" ht="27" hidden="1" outlineLevel="2" thickBot="1" x14ac:dyDescent="0.3">
      <c r="A14" s="98" t="str">
        <f t="shared" si="3"/>
        <v>A1.1.2</v>
      </c>
      <c r="C14" s="101" t="s">
        <v>165</v>
      </c>
      <c r="D14" s="92" t="s">
        <v>177</v>
      </c>
      <c r="E14" s="101" t="s">
        <v>178</v>
      </c>
      <c r="F14" s="103"/>
      <c r="G14" s="103"/>
      <c r="H14" s="104"/>
      <c r="I14" s="104"/>
      <c r="J14" s="105">
        <f>SUM(J15:J18)</f>
        <v>76750</v>
      </c>
      <c r="K14" s="105"/>
      <c r="M14" s="105">
        <f t="shared" ref="M14:T14" si="12">SUM(M15:M18)</f>
        <v>0</v>
      </c>
      <c r="N14" s="105">
        <f t="shared" si="12"/>
        <v>0</v>
      </c>
      <c r="O14" s="105">
        <f t="shared" si="12"/>
        <v>0</v>
      </c>
      <c r="P14" s="105">
        <f t="shared" si="12"/>
        <v>0</v>
      </c>
      <c r="Q14" s="105">
        <f t="shared" si="12"/>
        <v>0</v>
      </c>
      <c r="R14" s="105">
        <f t="shared" si="12"/>
        <v>0</v>
      </c>
      <c r="S14" s="105">
        <f t="shared" si="12"/>
        <v>0</v>
      </c>
      <c r="T14" s="105">
        <f t="shared" si="12"/>
        <v>0</v>
      </c>
      <c r="W14" s="286">
        <f t="shared" si="9"/>
        <v>76750</v>
      </c>
      <c r="Y14" s="101"/>
      <c r="Z14" s="101"/>
    </row>
    <row r="15" spans="1:33" ht="40.200000000000003" hidden="1" outlineLevel="3" thickBot="1" x14ac:dyDescent="0.3">
      <c r="A15" s="98" t="str">
        <f t="shared" si="3"/>
        <v/>
      </c>
      <c r="C15" s="106"/>
      <c r="D15" s="107"/>
      <c r="E15" s="106" t="s">
        <v>179</v>
      </c>
      <c r="F15" s="109" t="s">
        <v>17</v>
      </c>
      <c r="G15" s="109">
        <v>5</v>
      </c>
      <c r="H15" s="110">
        <v>35</v>
      </c>
      <c r="I15" s="125">
        <f>5*2</f>
        <v>10</v>
      </c>
      <c r="J15" s="112">
        <f>+G15*H15*I15</f>
        <v>1750</v>
      </c>
      <c r="K15" s="112"/>
      <c r="M15" s="112"/>
      <c r="N15" s="112"/>
      <c r="O15" s="112"/>
      <c r="P15" s="112"/>
      <c r="Q15" s="309">
        <f t="shared" ref="Q15:Q18" si="13">SUM(M15:P15)</f>
        <v>0</v>
      </c>
      <c r="R15" s="112"/>
      <c r="S15" s="112"/>
      <c r="T15" s="112"/>
      <c r="W15" s="286">
        <f t="shared" si="9"/>
        <v>1750</v>
      </c>
      <c r="Y15" s="106"/>
      <c r="Z15" s="106" t="s">
        <v>180</v>
      </c>
    </row>
    <row r="16" spans="1:33" ht="27" hidden="1" outlineLevel="3" thickBot="1" x14ac:dyDescent="0.3">
      <c r="A16" s="98" t="str">
        <f t="shared" si="3"/>
        <v/>
      </c>
      <c r="C16" s="113"/>
      <c r="D16" s="114"/>
      <c r="E16" s="113" t="s">
        <v>181</v>
      </c>
      <c r="F16" s="116" t="s">
        <v>22</v>
      </c>
      <c r="G16" s="116">
        <v>2</v>
      </c>
      <c r="H16" s="117">
        <v>2500</v>
      </c>
      <c r="I16" s="116">
        <v>10</v>
      </c>
      <c r="J16" s="118">
        <f t="shared" ref="J16:J28" si="14">+G16*H16*I16</f>
        <v>50000</v>
      </c>
      <c r="K16" s="118"/>
      <c r="M16" s="118"/>
      <c r="N16" s="118"/>
      <c r="O16" s="118"/>
      <c r="P16" s="118"/>
      <c r="Q16" s="309">
        <f t="shared" si="13"/>
        <v>0</v>
      </c>
      <c r="R16" s="118"/>
      <c r="S16" s="118"/>
      <c r="T16" s="118"/>
      <c r="W16" s="286">
        <f t="shared" si="9"/>
        <v>50000</v>
      </c>
      <c r="Y16" s="113"/>
      <c r="Z16" s="113" t="s">
        <v>182</v>
      </c>
    </row>
    <row r="17" spans="1:26" ht="40.200000000000003" hidden="1" outlineLevel="3" thickBot="1" x14ac:dyDescent="0.3">
      <c r="A17" s="98" t="str">
        <f t="shared" si="3"/>
        <v/>
      </c>
      <c r="C17" s="113"/>
      <c r="D17" s="114"/>
      <c r="E17" s="113" t="s">
        <v>183</v>
      </c>
      <c r="F17" s="116" t="s">
        <v>17</v>
      </c>
      <c r="G17" s="116">
        <v>5</v>
      </c>
      <c r="H17" s="117">
        <v>100</v>
      </c>
      <c r="I17" s="116">
        <f>5*2</f>
        <v>10</v>
      </c>
      <c r="J17" s="118">
        <f t="shared" si="14"/>
        <v>5000</v>
      </c>
      <c r="K17" s="118"/>
      <c r="M17" s="118"/>
      <c r="N17" s="118"/>
      <c r="O17" s="118"/>
      <c r="P17" s="118"/>
      <c r="Q17" s="309">
        <f t="shared" si="13"/>
        <v>0</v>
      </c>
      <c r="R17" s="118"/>
      <c r="S17" s="118"/>
      <c r="T17" s="118"/>
      <c r="W17" s="286">
        <f t="shared" si="9"/>
        <v>5000</v>
      </c>
      <c r="Y17" s="113"/>
      <c r="Z17" s="113" t="s">
        <v>184</v>
      </c>
    </row>
    <row r="18" spans="1:26" ht="13.8" hidden="1" outlineLevel="3" thickBot="1" x14ac:dyDescent="0.3">
      <c r="A18" s="98" t="str">
        <f t="shared" si="3"/>
        <v/>
      </c>
      <c r="C18" s="119"/>
      <c r="D18" s="120"/>
      <c r="E18" s="119" t="s">
        <v>185</v>
      </c>
      <c r="F18" s="122" t="s">
        <v>21</v>
      </c>
      <c r="G18" s="122">
        <v>2</v>
      </c>
      <c r="H18" s="123">
        <v>1000</v>
      </c>
      <c r="I18" s="123">
        <f>5*2</f>
        <v>10</v>
      </c>
      <c r="J18" s="124">
        <f t="shared" si="14"/>
        <v>20000</v>
      </c>
      <c r="K18" s="124"/>
      <c r="M18" s="124"/>
      <c r="N18" s="124"/>
      <c r="O18" s="124"/>
      <c r="P18" s="124"/>
      <c r="Q18" s="309">
        <f t="shared" si="13"/>
        <v>0</v>
      </c>
      <c r="R18" s="124"/>
      <c r="S18" s="124"/>
      <c r="T18" s="124"/>
      <c r="W18" s="286">
        <f t="shared" si="9"/>
        <v>20000</v>
      </c>
      <c r="Y18" s="119"/>
      <c r="Z18" s="119"/>
    </row>
    <row r="19" spans="1:26" ht="13.8" hidden="1" outlineLevel="2" thickBot="1" x14ac:dyDescent="0.3">
      <c r="A19" s="98" t="str">
        <f t="shared" si="3"/>
        <v>A1.1.3</v>
      </c>
      <c r="C19" s="101" t="s">
        <v>165</v>
      </c>
      <c r="D19" s="92" t="s">
        <v>186</v>
      </c>
      <c r="E19" s="101" t="s">
        <v>187</v>
      </c>
      <c r="F19" s="103"/>
      <c r="G19" s="103"/>
      <c r="H19" s="104"/>
      <c r="I19" s="104"/>
      <c r="J19" s="105">
        <f>SUM(J20:J23)</f>
        <v>20000</v>
      </c>
      <c r="K19" s="105"/>
      <c r="M19" s="105">
        <f t="shared" ref="M19:T19" si="15">SUM(M20:M23)</f>
        <v>0</v>
      </c>
      <c r="N19" s="105">
        <f t="shared" si="15"/>
        <v>0</v>
      </c>
      <c r="O19" s="105">
        <f t="shared" si="15"/>
        <v>0</v>
      </c>
      <c r="P19" s="105">
        <f t="shared" si="15"/>
        <v>0</v>
      </c>
      <c r="Q19" s="105">
        <f t="shared" si="15"/>
        <v>0</v>
      </c>
      <c r="R19" s="105">
        <f t="shared" si="15"/>
        <v>0</v>
      </c>
      <c r="S19" s="105">
        <f t="shared" si="15"/>
        <v>0</v>
      </c>
      <c r="T19" s="105">
        <f t="shared" si="15"/>
        <v>0</v>
      </c>
      <c r="W19" s="286">
        <f t="shared" si="9"/>
        <v>20000</v>
      </c>
      <c r="Y19" s="101"/>
      <c r="Z19" s="101"/>
    </row>
    <row r="20" spans="1:26" ht="13.8" hidden="1" outlineLevel="3" thickBot="1" x14ac:dyDescent="0.3">
      <c r="A20" s="98" t="str">
        <f t="shared" si="3"/>
        <v/>
      </c>
      <c r="C20" s="106"/>
      <c r="D20" s="107"/>
      <c r="E20" s="106" t="s">
        <v>188</v>
      </c>
      <c r="F20" s="109" t="s">
        <v>17</v>
      </c>
      <c r="G20" s="109">
        <v>20</v>
      </c>
      <c r="H20" s="110">
        <v>1000</v>
      </c>
      <c r="I20" s="125"/>
      <c r="J20" s="112">
        <f t="shared" ref="J20:J23" si="16">+G20*H20</f>
        <v>20000</v>
      </c>
      <c r="K20" s="112"/>
      <c r="M20" s="112"/>
      <c r="N20" s="112"/>
      <c r="O20" s="112"/>
      <c r="P20" s="112"/>
      <c r="Q20" s="309">
        <f t="shared" ref="Q20:Q23" si="17">SUM(M20:P20)</f>
        <v>0</v>
      </c>
      <c r="R20" s="112"/>
      <c r="S20" s="112"/>
      <c r="T20" s="112"/>
      <c r="W20" s="286">
        <f t="shared" si="9"/>
        <v>20000</v>
      </c>
      <c r="Y20" s="106"/>
      <c r="Z20" s="106" t="s">
        <v>189</v>
      </c>
    </row>
    <row r="21" spans="1:26" ht="27" hidden="1" outlineLevel="3" thickBot="1" x14ac:dyDescent="0.3">
      <c r="A21" s="98" t="str">
        <f t="shared" si="3"/>
        <v/>
      </c>
      <c r="C21" s="113"/>
      <c r="D21" s="114"/>
      <c r="E21" s="113"/>
      <c r="F21" s="116"/>
      <c r="G21" s="116"/>
      <c r="H21" s="117"/>
      <c r="I21" s="117"/>
      <c r="J21" s="118">
        <f t="shared" si="16"/>
        <v>0</v>
      </c>
      <c r="K21" s="118"/>
      <c r="M21" s="118"/>
      <c r="N21" s="118"/>
      <c r="O21" s="118"/>
      <c r="P21" s="118"/>
      <c r="Q21" s="309">
        <f t="shared" si="17"/>
        <v>0</v>
      </c>
      <c r="R21" s="118"/>
      <c r="S21" s="118"/>
      <c r="T21" s="118"/>
      <c r="W21" s="286">
        <f t="shared" si="9"/>
        <v>0</v>
      </c>
      <c r="Y21" s="113"/>
      <c r="Z21" s="113" t="s">
        <v>190</v>
      </c>
    </row>
    <row r="22" spans="1:26" ht="27" hidden="1" outlineLevel="3" thickBot="1" x14ac:dyDescent="0.3">
      <c r="A22" s="98" t="str">
        <f t="shared" si="3"/>
        <v/>
      </c>
      <c r="C22" s="113"/>
      <c r="D22" s="114"/>
      <c r="E22" s="113"/>
      <c r="F22" s="116"/>
      <c r="G22" s="116"/>
      <c r="H22" s="117"/>
      <c r="I22" s="117"/>
      <c r="J22" s="118">
        <f t="shared" si="16"/>
        <v>0</v>
      </c>
      <c r="K22" s="118"/>
      <c r="M22" s="118"/>
      <c r="N22" s="118"/>
      <c r="O22" s="118"/>
      <c r="P22" s="118"/>
      <c r="Q22" s="309">
        <f t="shared" si="17"/>
        <v>0</v>
      </c>
      <c r="R22" s="118"/>
      <c r="S22" s="118"/>
      <c r="T22" s="118"/>
      <c r="W22" s="286">
        <f t="shared" si="9"/>
        <v>0</v>
      </c>
      <c r="Y22" s="113"/>
      <c r="Z22" s="113" t="s">
        <v>191</v>
      </c>
    </row>
    <row r="23" spans="1:26" ht="13.8" hidden="1" outlineLevel="3" thickBot="1" x14ac:dyDescent="0.3">
      <c r="A23" s="98" t="str">
        <f t="shared" si="3"/>
        <v/>
      </c>
      <c r="C23" s="119"/>
      <c r="D23" s="120"/>
      <c r="E23" s="119"/>
      <c r="F23" s="122"/>
      <c r="G23" s="122"/>
      <c r="H23" s="123"/>
      <c r="I23" s="123"/>
      <c r="J23" s="118">
        <f t="shared" si="16"/>
        <v>0</v>
      </c>
      <c r="K23" s="118"/>
      <c r="M23" s="124"/>
      <c r="N23" s="124"/>
      <c r="O23" s="124"/>
      <c r="P23" s="124"/>
      <c r="Q23" s="309">
        <f t="shared" si="17"/>
        <v>0</v>
      </c>
      <c r="R23" s="124"/>
      <c r="S23" s="124"/>
      <c r="T23" s="124"/>
      <c r="W23" s="286">
        <f t="shared" si="9"/>
        <v>0</v>
      </c>
      <c r="Y23" s="119"/>
      <c r="Z23" s="119"/>
    </row>
    <row r="24" spans="1:26" ht="27" hidden="1" outlineLevel="2" thickBot="1" x14ac:dyDescent="0.3">
      <c r="A24" s="98" t="str">
        <f t="shared" si="3"/>
        <v>A1.1.4</v>
      </c>
      <c r="C24" s="101" t="s">
        <v>165</v>
      </c>
      <c r="D24" s="92" t="s">
        <v>192</v>
      </c>
      <c r="E24" s="101" t="s">
        <v>193</v>
      </c>
      <c r="F24" s="103"/>
      <c r="G24" s="103"/>
      <c r="H24" s="104"/>
      <c r="I24" s="104"/>
      <c r="J24" s="105">
        <f>SUM(J25:J28)</f>
        <v>8750</v>
      </c>
      <c r="K24" s="105"/>
      <c r="M24" s="105">
        <f t="shared" ref="M24:T24" si="18">SUM(M25:M28)</f>
        <v>0</v>
      </c>
      <c r="N24" s="105">
        <f t="shared" si="18"/>
        <v>0</v>
      </c>
      <c r="O24" s="105">
        <f t="shared" si="18"/>
        <v>0</v>
      </c>
      <c r="P24" s="105">
        <f t="shared" si="18"/>
        <v>0</v>
      </c>
      <c r="Q24" s="105">
        <f t="shared" si="18"/>
        <v>0</v>
      </c>
      <c r="R24" s="105">
        <f t="shared" si="18"/>
        <v>0</v>
      </c>
      <c r="S24" s="105">
        <f t="shared" si="18"/>
        <v>0</v>
      </c>
      <c r="T24" s="105">
        <f t="shared" si="18"/>
        <v>0</v>
      </c>
      <c r="W24" s="286">
        <f t="shared" si="9"/>
        <v>8750</v>
      </c>
      <c r="Y24" s="101"/>
      <c r="Z24" s="101"/>
    </row>
    <row r="25" spans="1:26" ht="13.8" hidden="1" outlineLevel="3" thickBot="1" x14ac:dyDescent="0.3">
      <c r="A25" s="98" t="str">
        <f t="shared" si="3"/>
        <v/>
      </c>
      <c r="C25" s="106"/>
      <c r="D25" s="107"/>
      <c r="E25" s="106" t="s">
        <v>194</v>
      </c>
      <c r="F25" s="109" t="s">
        <v>17</v>
      </c>
      <c r="G25" s="109">
        <v>5</v>
      </c>
      <c r="H25" s="110">
        <v>35</v>
      </c>
      <c r="I25" s="125">
        <v>50</v>
      </c>
      <c r="J25" s="112">
        <f t="shared" si="14"/>
        <v>8750</v>
      </c>
      <c r="K25" s="112"/>
      <c r="M25" s="112"/>
      <c r="N25" s="112"/>
      <c r="O25" s="112"/>
      <c r="P25" s="112"/>
      <c r="Q25" s="309">
        <f t="shared" ref="Q25:Q28" si="19">SUM(M25:P25)</f>
        <v>0</v>
      </c>
      <c r="R25" s="112"/>
      <c r="S25" s="112"/>
      <c r="T25" s="112"/>
      <c r="W25" s="286">
        <f t="shared" si="9"/>
        <v>8750</v>
      </c>
      <c r="Y25" s="106"/>
      <c r="Z25" s="106" t="s">
        <v>195</v>
      </c>
    </row>
    <row r="26" spans="1:26" ht="13.8" hidden="1" outlineLevel="3" thickBot="1" x14ac:dyDescent="0.3">
      <c r="A26" s="98" t="str">
        <f t="shared" si="3"/>
        <v/>
      </c>
      <c r="C26" s="113"/>
      <c r="D26" s="114"/>
      <c r="E26" s="113"/>
      <c r="F26" s="116"/>
      <c r="G26" s="116"/>
      <c r="H26" s="117"/>
      <c r="I26" s="116"/>
      <c r="J26" s="118">
        <f t="shared" si="14"/>
        <v>0</v>
      </c>
      <c r="K26" s="118"/>
      <c r="M26" s="118"/>
      <c r="N26" s="118"/>
      <c r="O26" s="118"/>
      <c r="P26" s="118"/>
      <c r="Q26" s="309">
        <f t="shared" si="19"/>
        <v>0</v>
      </c>
      <c r="R26" s="118"/>
      <c r="S26" s="118"/>
      <c r="T26" s="118"/>
      <c r="W26" s="286">
        <f t="shared" si="9"/>
        <v>0</v>
      </c>
      <c r="Y26" s="113"/>
      <c r="Z26" s="113" t="s">
        <v>196</v>
      </c>
    </row>
    <row r="27" spans="1:26" ht="13.8" hidden="1" outlineLevel="3" thickBot="1" x14ac:dyDescent="0.3">
      <c r="A27" s="98" t="str">
        <f t="shared" si="3"/>
        <v/>
      </c>
      <c r="C27" s="113"/>
      <c r="D27" s="114"/>
      <c r="E27" s="113"/>
      <c r="F27" s="116"/>
      <c r="G27" s="116"/>
      <c r="H27" s="117"/>
      <c r="I27" s="117"/>
      <c r="J27" s="118">
        <f t="shared" si="14"/>
        <v>0</v>
      </c>
      <c r="K27" s="118"/>
      <c r="M27" s="118"/>
      <c r="N27" s="118"/>
      <c r="O27" s="118"/>
      <c r="P27" s="118"/>
      <c r="Q27" s="309">
        <f t="shared" si="19"/>
        <v>0</v>
      </c>
      <c r="R27" s="118"/>
      <c r="S27" s="118"/>
      <c r="T27" s="118"/>
      <c r="W27" s="286">
        <f t="shared" si="9"/>
        <v>0</v>
      </c>
      <c r="Y27" s="113"/>
      <c r="Z27" s="113"/>
    </row>
    <row r="28" spans="1:26" ht="13.8" hidden="1" outlineLevel="3" thickBot="1" x14ac:dyDescent="0.3">
      <c r="A28" s="98" t="str">
        <f t="shared" si="3"/>
        <v/>
      </c>
      <c r="C28" s="119"/>
      <c r="D28" s="120"/>
      <c r="E28" s="119"/>
      <c r="F28" s="122"/>
      <c r="G28" s="122"/>
      <c r="H28" s="123"/>
      <c r="I28" s="123"/>
      <c r="J28" s="124">
        <f t="shared" si="14"/>
        <v>0</v>
      </c>
      <c r="K28" s="124"/>
      <c r="M28" s="124"/>
      <c r="N28" s="124"/>
      <c r="O28" s="124"/>
      <c r="P28" s="124"/>
      <c r="Q28" s="309">
        <f t="shared" si="19"/>
        <v>0</v>
      </c>
      <c r="R28" s="124"/>
      <c r="S28" s="124"/>
      <c r="T28" s="124"/>
      <c r="W28" s="286">
        <f t="shared" si="9"/>
        <v>0</v>
      </c>
      <c r="Y28" s="119"/>
      <c r="Z28" s="119"/>
    </row>
    <row r="29" spans="1:26" ht="13.8" hidden="1" outlineLevel="2" thickBot="1" x14ac:dyDescent="0.3">
      <c r="A29" s="98" t="str">
        <f t="shared" si="3"/>
        <v>A1.1.5</v>
      </c>
      <c r="C29" s="101" t="s">
        <v>165</v>
      </c>
      <c r="D29" s="92" t="s">
        <v>197</v>
      </c>
      <c r="E29" s="101" t="s">
        <v>198</v>
      </c>
      <c r="F29" s="103"/>
      <c r="G29" s="103"/>
      <c r="H29" s="104"/>
      <c r="I29" s="104"/>
      <c r="J29" s="105">
        <f>SUM(J30:J33)</f>
        <v>25000</v>
      </c>
      <c r="K29" s="105"/>
      <c r="M29" s="105">
        <f t="shared" ref="M29:T29" si="20">SUM(M30:M33)</f>
        <v>0</v>
      </c>
      <c r="N29" s="105">
        <f t="shared" si="20"/>
        <v>0</v>
      </c>
      <c r="O29" s="105">
        <f t="shared" si="20"/>
        <v>0</v>
      </c>
      <c r="P29" s="105">
        <f t="shared" si="20"/>
        <v>0</v>
      </c>
      <c r="Q29" s="105">
        <f t="shared" si="20"/>
        <v>0</v>
      </c>
      <c r="R29" s="105">
        <f t="shared" si="20"/>
        <v>0</v>
      </c>
      <c r="S29" s="105">
        <f t="shared" si="20"/>
        <v>0</v>
      </c>
      <c r="T29" s="105">
        <f t="shared" si="20"/>
        <v>0</v>
      </c>
      <c r="W29" s="286">
        <f t="shared" si="9"/>
        <v>25000</v>
      </c>
      <c r="Y29" s="101"/>
      <c r="Z29" s="101"/>
    </row>
    <row r="30" spans="1:26" ht="40.200000000000003" hidden="1" outlineLevel="3" thickBot="1" x14ac:dyDescent="0.3">
      <c r="A30" s="98" t="str">
        <f t="shared" si="3"/>
        <v/>
      </c>
      <c r="C30" s="106"/>
      <c r="D30" s="107"/>
      <c r="E30" s="106" t="s">
        <v>199</v>
      </c>
      <c r="F30" s="109" t="s">
        <v>19</v>
      </c>
      <c r="G30" s="109">
        <v>10</v>
      </c>
      <c r="H30" s="110">
        <v>2500</v>
      </c>
      <c r="I30" s="125"/>
      <c r="J30" s="112">
        <f t="shared" ref="J30:J43" si="21">+G30*H30</f>
        <v>25000</v>
      </c>
      <c r="K30" s="112"/>
      <c r="M30" s="112"/>
      <c r="N30" s="112"/>
      <c r="O30" s="112"/>
      <c r="P30" s="112"/>
      <c r="Q30" s="309">
        <f t="shared" ref="Q30:Q33" si="22">SUM(M30:P30)</f>
        <v>0</v>
      </c>
      <c r="R30" s="112"/>
      <c r="S30" s="112"/>
      <c r="T30" s="112"/>
      <c r="W30" s="286">
        <f t="shared" si="9"/>
        <v>25000</v>
      </c>
      <c r="Y30" s="106"/>
      <c r="Z30" s="106" t="s">
        <v>200</v>
      </c>
    </row>
    <row r="31" spans="1:26" ht="27" hidden="1" outlineLevel="3" thickBot="1" x14ac:dyDescent="0.3">
      <c r="A31" s="98" t="str">
        <f t="shared" si="3"/>
        <v/>
      </c>
      <c r="C31" s="113"/>
      <c r="D31" s="114"/>
      <c r="E31" s="113"/>
      <c r="F31" s="116"/>
      <c r="G31" s="116"/>
      <c r="H31" s="117"/>
      <c r="I31" s="117"/>
      <c r="J31" s="118">
        <f t="shared" si="21"/>
        <v>0</v>
      </c>
      <c r="K31" s="118"/>
      <c r="M31" s="118"/>
      <c r="N31" s="118"/>
      <c r="O31" s="118"/>
      <c r="P31" s="118"/>
      <c r="Q31" s="309">
        <f t="shared" si="22"/>
        <v>0</v>
      </c>
      <c r="R31" s="118"/>
      <c r="S31" s="118"/>
      <c r="T31" s="118"/>
      <c r="W31" s="286">
        <f t="shared" si="9"/>
        <v>0</v>
      </c>
      <c r="Y31" s="113"/>
      <c r="Z31" s="113" t="s">
        <v>201</v>
      </c>
    </row>
    <row r="32" spans="1:26" ht="13.8" hidden="1" outlineLevel="3" thickBot="1" x14ac:dyDescent="0.3">
      <c r="A32" s="98" t="str">
        <f t="shared" si="3"/>
        <v/>
      </c>
      <c r="C32" s="113"/>
      <c r="D32" s="114"/>
      <c r="E32" s="113"/>
      <c r="F32" s="116"/>
      <c r="G32" s="116"/>
      <c r="H32" s="117"/>
      <c r="I32" s="117"/>
      <c r="J32" s="118">
        <f t="shared" si="21"/>
        <v>0</v>
      </c>
      <c r="K32" s="118"/>
      <c r="M32" s="118"/>
      <c r="N32" s="118"/>
      <c r="O32" s="118"/>
      <c r="P32" s="118"/>
      <c r="Q32" s="309">
        <f t="shared" si="22"/>
        <v>0</v>
      </c>
      <c r="R32" s="118"/>
      <c r="S32" s="118"/>
      <c r="T32" s="118"/>
      <c r="W32" s="286">
        <f t="shared" si="9"/>
        <v>0</v>
      </c>
      <c r="Y32" s="113"/>
      <c r="Z32" s="113"/>
    </row>
    <row r="33" spans="1:26" ht="13.8" hidden="1" outlineLevel="3" thickBot="1" x14ac:dyDescent="0.3">
      <c r="A33" s="98" t="str">
        <f t="shared" si="3"/>
        <v/>
      </c>
      <c r="C33" s="119"/>
      <c r="D33" s="120"/>
      <c r="E33" s="119"/>
      <c r="F33" s="122"/>
      <c r="G33" s="122"/>
      <c r="H33" s="123"/>
      <c r="I33" s="123"/>
      <c r="J33" s="118">
        <f t="shared" si="21"/>
        <v>0</v>
      </c>
      <c r="K33" s="118"/>
      <c r="M33" s="124"/>
      <c r="N33" s="124"/>
      <c r="O33" s="124"/>
      <c r="P33" s="124"/>
      <c r="Q33" s="309">
        <f t="shared" si="22"/>
        <v>0</v>
      </c>
      <c r="R33" s="124"/>
      <c r="S33" s="124"/>
      <c r="T33" s="124"/>
      <c r="W33" s="286">
        <f t="shared" si="9"/>
        <v>0</v>
      </c>
      <c r="Y33" s="119"/>
      <c r="Z33" s="119"/>
    </row>
    <row r="34" spans="1:26" ht="13.8" hidden="1" outlineLevel="2" thickBot="1" x14ac:dyDescent="0.3">
      <c r="A34" s="98" t="str">
        <f t="shared" si="3"/>
        <v>A1.1.6</v>
      </c>
      <c r="C34" s="101" t="s">
        <v>165</v>
      </c>
      <c r="D34" s="92" t="s">
        <v>202</v>
      </c>
      <c r="E34" s="101" t="s">
        <v>203</v>
      </c>
      <c r="F34" s="103"/>
      <c r="G34" s="103"/>
      <c r="H34" s="104"/>
      <c r="I34" s="104"/>
      <c r="J34" s="105">
        <f>SUM(J35:J38)</f>
        <v>60000</v>
      </c>
      <c r="K34" s="105"/>
      <c r="M34" s="105">
        <f t="shared" ref="M34:T34" si="23">SUM(M35:M38)</f>
        <v>0</v>
      </c>
      <c r="N34" s="105">
        <f t="shared" si="23"/>
        <v>0</v>
      </c>
      <c r="O34" s="105">
        <f t="shared" si="23"/>
        <v>0</v>
      </c>
      <c r="P34" s="105">
        <f t="shared" si="23"/>
        <v>0</v>
      </c>
      <c r="Q34" s="105">
        <f t="shared" si="23"/>
        <v>0</v>
      </c>
      <c r="R34" s="105">
        <f t="shared" si="23"/>
        <v>0</v>
      </c>
      <c r="S34" s="105">
        <f t="shared" si="23"/>
        <v>0</v>
      </c>
      <c r="T34" s="105">
        <f t="shared" si="23"/>
        <v>0</v>
      </c>
      <c r="W34" s="286">
        <f t="shared" si="9"/>
        <v>60000</v>
      </c>
      <c r="Y34" s="101"/>
      <c r="Z34" s="101"/>
    </row>
    <row r="35" spans="1:26" ht="27" hidden="1" outlineLevel="3" thickBot="1" x14ac:dyDescent="0.3">
      <c r="A35" s="98" t="str">
        <f t="shared" si="3"/>
        <v/>
      </c>
      <c r="C35" s="106"/>
      <c r="D35" s="107"/>
      <c r="E35" s="106" t="s">
        <v>204</v>
      </c>
      <c r="F35" s="109" t="s">
        <v>24</v>
      </c>
      <c r="G35" s="109">
        <v>1</v>
      </c>
      <c r="H35" s="110">
        <v>60000</v>
      </c>
      <c r="I35" s="111"/>
      <c r="J35" s="112">
        <f t="shared" si="21"/>
        <v>60000</v>
      </c>
      <c r="K35" s="112"/>
      <c r="M35" s="112"/>
      <c r="N35" s="112"/>
      <c r="O35" s="112"/>
      <c r="P35" s="112"/>
      <c r="Q35" s="309">
        <f t="shared" ref="Q35:Q38" si="24">SUM(M35:P35)</f>
        <v>0</v>
      </c>
      <c r="R35" s="112"/>
      <c r="S35" s="112"/>
      <c r="T35" s="112"/>
      <c r="W35" s="286">
        <f t="shared" si="9"/>
        <v>60000</v>
      </c>
      <c r="Y35" s="106"/>
      <c r="Z35" s="106" t="s">
        <v>205</v>
      </c>
    </row>
    <row r="36" spans="1:26" ht="13.8" hidden="1" outlineLevel="3" thickBot="1" x14ac:dyDescent="0.3">
      <c r="A36" s="98" t="str">
        <f t="shared" si="3"/>
        <v/>
      </c>
      <c r="C36" s="113"/>
      <c r="D36" s="114"/>
      <c r="E36" s="113"/>
      <c r="F36" s="116"/>
      <c r="G36" s="116"/>
      <c r="H36" s="117"/>
      <c r="I36" s="117"/>
      <c r="J36" s="118">
        <f t="shared" si="21"/>
        <v>0</v>
      </c>
      <c r="K36" s="118"/>
      <c r="M36" s="118"/>
      <c r="N36" s="118"/>
      <c r="O36" s="118"/>
      <c r="P36" s="118"/>
      <c r="Q36" s="309">
        <f t="shared" si="24"/>
        <v>0</v>
      </c>
      <c r="R36" s="118"/>
      <c r="S36" s="118"/>
      <c r="T36" s="118"/>
      <c r="W36" s="286">
        <f t="shared" si="9"/>
        <v>0</v>
      </c>
      <c r="Y36" s="113"/>
      <c r="Z36" s="113"/>
    </row>
    <row r="37" spans="1:26" ht="13.8" hidden="1" outlineLevel="3" thickBot="1" x14ac:dyDescent="0.3">
      <c r="A37" s="98" t="str">
        <f t="shared" si="3"/>
        <v/>
      </c>
      <c r="C37" s="113"/>
      <c r="D37" s="114"/>
      <c r="E37" s="113"/>
      <c r="F37" s="116"/>
      <c r="G37" s="116"/>
      <c r="H37" s="117"/>
      <c r="I37" s="117"/>
      <c r="J37" s="118">
        <f t="shared" si="21"/>
        <v>0</v>
      </c>
      <c r="K37" s="118"/>
      <c r="M37" s="118"/>
      <c r="N37" s="118"/>
      <c r="O37" s="118"/>
      <c r="P37" s="118"/>
      <c r="Q37" s="309">
        <f t="shared" si="24"/>
        <v>0</v>
      </c>
      <c r="R37" s="118"/>
      <c r="S37" s="118"/>
      <c r="T37" s="118"/>
      <c r="W37" s="286">
        <f t="shared" si="9"/>
        <v>0</v>
      </c>
      <c r="Y37" s="113"/>
      <c r="Z37" s="113"/>
    </row>
    <row r="38" spans="1:26" ht="13.8" hidden="1" outlineLevel="3" thickBot="1" x14ac:dyDescent="0.3">
      <c r="A38" s="98" t="str">
        <f t="shared" si="3"/>
        <v/>
      </c>
      <c r="C38" s="119"/>
      <c r="D38" s="120"/>
      <c r="E38" s="119"/>
      <c r="F38" s="122"/>
      <c r="G38" s="122"/>
      <c r="H38" s="123"/>
      <c r="I38" s="123"/>
      <c r="J38" s="124">
        <f t="shared" si="21"/>
        <v>0</v>
      </c>
      <c r="K38" s="124"/>
      <c r="M38" s="124"/>
      <c r="N38" s="124"/>
      <c r="O38" s="124"/>
      <c r="P38" s="124"/>
      <c r="Q38" s="309">
        <f t="shared" si="24"/>
        <v>0</v>
      </c>
      <c r="R38" s="124"/>
      <c r="S38" s="124"/>
      <c r="T38" s="124"/>
      <c r="W38" s="286">
        <f t="shared" si="9"/>
        <v>0</v>
      </c>
      <c r="Y38" s="119"/>
      <c r="Z38" s="119"/>
    </row>
    <row r="39" spans="1:26" hidden="1" outlineLevel="2" x14ac:dyDescent="0.25">
      <c r="A39" s="98" t="str">
        <f t="shared" si="3"/>
        <v>A1.1.7</v>
      </c>
      <c r="C39" s="101" t="s">
        <v>165</v>
      </c>
      <c r="D39" s="92" t="s">
        <v>206</v>
      </c>
      <c r="E39" s="101" t="s">
        <v>207</v>
      </c>
      <c r="F39" s="103"/>
      <c r="G39" s="103"/>
      <c r="H39" s="104"/>
      <c r="I39" s="104"/>
      <c r="J39" s="105">
        <f>SUM(J40:J43)</f>
        <v>0</v>
      </c>
      <c r="K39" s="105"/>
      <c r="M39" s="105">
        <f t="shared" ref="M39:T39" si="25">SUM(M40:M43)</f>
        <v>0</v>
      </c>
      <c r="N39" s="105">
        <f t="shared" si="25"/>
        <v>0</v>
      </c>
      <c r="O39" s="105">
        <f t="shared" si="25"/>
        <v>0</v>
      </c>
      <c r="P39" s="105">
        <f t="shared" si="25"/>
        <v>0</v>
      </c>
      <c r="Q39" s="105">
        <f t="shared" si="25"/>
        <v>0</v>
      </c>
      <c r="R39" s="105">
        <f t="shared" si="25"/>
        <v>0</v>
      </c>
      <c r="S39" s="105">
        <f t="shared" si="25"/>
        <v>0</v>
      </c>
      <c r="T39" s="105">
        <f t="shared" si="25"/>
        <v>0</v>
      </c>
      <c r="W39" s="286">
        <f t="shared" si="9"/>
        <v>0</v>
      </c>
      <c r="Y39" s="101"/>
      <c r="Z39" s="101"/>
    </row>
    <row r="40" spans="1:26" ht="27" hidden="1" outlineLevel="3" thickBot="1" x14ac:dyDescent="0.3">
      <c r="A40" s="98" t="str">
        <f t="shared" si="3"/>
        <v/>
      </c>
      <c r="C40" s="106"/>
      <c r="D40" s="107"/>
      <c r="E40" s="106"/>
      <c r="F40" s="109"/>
      <c r="G40" s="109"/>
      <c r="H40" s="110"/>
      <c r="I40" s="125"/>
      <c r="J40" s="112">
        <f t="shared" si="21"/>
        <v>0</v>
      </c>
      <c r="K40" s="112"/>
      <c r="M40" s="112"/>
      <c r="N40" s="112"/>
      <c r="O40" s="112"/>
      <c r="P40" s="112"/>
      <c r="Q40" s="309">
        <f t="shared" ref="Q40:Q43" si="26">SUM(M40:P40)</f>
        <v>0</v>
      </c>
      <c r="R40" s="112"/>
      <c r="S40" s="112"/>
      <c r="T40" s="112"/>
      <c r="W40" s="286">
        <f t="shared" si="9"/>
        <v>0</v>
      </c>
      <c r="Y40" s="106"/>
      <c r="Z40" s="106" t="s">
        <v>208</v>
      </c>
    </row>
    <row r="41" spans="1:26" ht="13.8" hidden="1" outlineLevel="3" thickBot="1" x14ac:dyDescent="0.3">
      <c r="A41" s="98" t="str">
        <f t="shared" si="3"/>
        <v/>
      </c>
      <c r="C41" s="113"/>
      <c r="D41" s="114"/>
      <c r="E41" s="113"/>
      <c r="F41" s="116"/>
      <c r="G41" s="116"/>
      <c r="H41" s="117"/>
      <c r="I41" s="117"/>
      <c r="J41" s="118">
        <f t="shared" si="21"/>
        <v>0</v>
      </c>
      <c r="K41" s="118"/>
      <c r="M41" s="118"/>
      <c r="N41" s="118"/>
      <c r="O41" s="118"/>
      <c r="P41" s="118"/>
      <c r="Q41" s="309">
        <f t="shared" si="26"/>
        <v>0</v>
      </c>
      <c r="R41" s="118"/>
      <c r="S41" s="118"/>
      <c r="T41" s="118"/>
      <c r="W41" s="286">
        <f t="shared" si="9"/>
        <v>0</v>
      </c>
      <c r="Y41" s="113"/>
      <c r="Z41" s="113" t="s">
        <v>209</v>
      </c>
    </row>
    <row r="42" spans="1:26" ht="13.8" hidden="1" outlineLevel="3" thickBot="1" x14ac:dyDescent="0.3">
      <c r="A42" s="98" t="str">
        <f t="shared" si="3"/>
        <v/>
      </c>
      <c r="C42" s="113"/>
      <c r="D42" s="114"/>
      <c r="E42" s="113"/>
      <c r="F42" s="116"/>
      <c r="G42" s="116"/>
      <c r="H42" s="117"/>
      <c r="I42" s="117"/>
      <c r="J42" s="118">
        <f t="shared" si="21"/>
        <v>0</v>
      </c>
      <c r="K42" s="118"/>
      <c r="M42" s="118"/>
      <c r="N42" s="118"/>
      <c r="O42" s="118"/>
      <c r="P42" s="118"/>
      <c r="Q42" s="309">
        <f t="shared" si="26"/>
        <v>0</v>
      </c>
      <c r="R42" s="118"/>
      <c r="S42" s="118"/>
      <c r="T42" s="118"/>
      <c r="W42" s="286">
        <f t="shared" si="9"/>
        <v>0</v>
      </c>
      <c r="Y42" s="113"/>
      <c r="Z42" s="113"/>
    </row>
    <row r="43" spans="1:26" ht="13.8" hidden="1" outlineLevel="3" thickBot="1" x14ac:dyDescent="0.3">
      <c r="A43" s="98" t="str">
        <f t="shared" si="3"/>
        <v/>
      </c>
      <c r="C43" s="119"/>
      <c r="D43" s="120"/>
      <c r="E43" s="119"/>
      <c r="F43" s="122"/>
      <c r="G43" s="122"/>
      <c r="H43" s="123"/>
      <c r="I43" s="123"/>
      <c r="J43" s="124">
        <f t="shared" si="21"/>
        <v>0</v>
      </c>
      <c r="K43" s="124"/>
      <c r="M43" s="124"/>
      <c r="N43" s="124"/>
      <c r="O43" s="124"/>
      <c r="P43" s="124"/>
      <c r="Q43" s="309">
        <f t="shared" si="26"/>
        <v>0</v>
      </c>
      <c r="R43" s="124"/>
      <c r="S43" s="124"/>
      <c r="T43" s="124"/>
      <c r="W43" s="286">
        <f t="shared" si="9"/>
        <v>0</v>
      </c>
      <c r="Y43" s="119"/>
      <c r="Z43" s="119"/>
    </row>
    <row r="44" spans="1:26" ht="14.4" hidden="1" outlineLevel="1" thickBot="1" x14ac:dyDescent="0.3">
      <c r="A44" s="98"/>
      <c r="C44" s="45" t="s">
        <v>165</v>
      </c>
      <c r="D44" s="45" t="s">
        <v>210</v>
      </c>
      <c r="E44" s="45" t="s">
        <v>168</v>
      </c>
      <c r="F44" s="94"/>
      <c r="G44" s="94"/>
      <c r="H44" s="94"/>
      <c r="I44" s="94"/>
      <c r="J44" s="100">
        <f>+J45+J50+J55+J60+J65+J70+J75</f>
        <v>12000</v>
      </c>
      <c r="K44" s="100"/>
      <c r="M44" s="100">
        <f t="shared" ref="M44:T44" si="27">+M45+M50+M55+M60+M65+M70+M75</f>
        <v>0</v>
      </c>
      <c r="N44" s="100">
        <f t="shared" si="27"/>
        <v>0</v>
      </c>
      <c r="O44" s="100">
        <f t="shared" si="27"/>
        <v>0</v>
      </c>
      <c r="P44" s="100">
        <f t="shared" si="27"/>
        <v>0</v>
      </c>
      <c r="Q44" s="100">
        <f t="shared" si="27"/>
        <v>0</v>
      </c>
      <c r="R44" s="100">
        <f t="shared" si="27"/>
        <v>0</v>
      </c>
      <c r="S44" s="100">
        <f t="shared" si="27"/>
        <v>0</v>
      </c>
      <c r="T44" s="100">
        <f t="shared" si="27"/>
        <v>0</v>
      </c>
      <c r="W44" s="286">
        <f t="shared" si="9"/>
        <v>12000</v>
      </c>
      <c r="Y44" s="45"/>
      <c r="Z44" s="45"/>
    </row>
    <row r="45" spans="1:26" ht="27" hidden="1" outlineLevel="2" thickBot="1" x14ac:dyDescent="0.3">
      <c r="A45" s="98" t="str">
        <f t="shared" si="3"/>
        <v>A1.2.1</v>
      </c>
      <c r="C45" s="101" t="s">
        <v>165</v>
      </c>
      <c r="D45" s="92" t="s">
        <v>211</v>
      </c>
      <c r="E45" s="101" t="s">
        <v>170</v>
      </c>
      <c r="F45" s="103"/>
      <c r="G45" s="103"/>
      <c r="H45" s="104"/>
      <c r="I45" s="104"/>
      <c r="J45" s="105">
        <f>SUM(J46:J49)</f>
        <v>0</v>
      </c>
      <c r="K45" s="105"/>
      <c r="M45" s="105">
        <f t="shared" ref="M45:T45" si="28">SUM(M46:M49)</f>
        <v>0</v>
      </c>
      <c r="N45" s="105">
        <f t="shared" si="28"/>
        <v>0</v>
      </c>
      <c r="O45" s="105">
        <f t="shared" si="28"/>
        <v>0</v>
      </c>
      <c r="P45" s="105">
        <f t="shared" si="28"/>
        <v>0</v>
      </c>
      <c r="Q45" s="105">
        <f t="shared" si="28"/>
        <v>0</v>
      </c>
      <c r="R45" s="105">
        <f t="shared" si="28"/>
        <v>0</v>
      </c>
      <c r="S45" s="105">
        <f t="shared" si="28"/>
        <v>0</v>
      </c>
      <c r="T45" s="105">
        <f t="shared" si="28"/>
        <v>0</v>
      </c>
      <c r="W45" s="286">
        <f t="shared" si="9"/>
        <v>0</v>
      </c>
      <c r="Y45" s="101"/>
      <c r="Z45" s="101"/>
    </row>
    <row r="46" spans="1:26" ht="27" hidden="1" outlineLevel="3" thickBot="1" x14ac:dyDescent="0.3">
      <c r="A46" s="98" t="str">
        <f t="shared" si="3"/>
        <v/>
      </c>
      <c r="C46" s="106"/>
      <c r="D46" s="107"/>
      <c r="E46" s="106"/>
      <c r="F46" s="109"/>
      <c r="G46" s="109"/>
      <c r="H46" s="110"/>
      <c r="I46" s="111"/>
      <c r="J46" s="112">
        <f>+G46*H46*I46</f>
        <v>0</v>
      </c>
      <c r="K46" s="112"/>
      <c r="M46" s="112">
        <f>+$H$46*$I$46*3</f>
        <v>0</v>
      </c>
      <c r="N46" s="112">
        <f t="shared" ref="N46:P46" si="29">+$H$46*$I$46*3</f>
        <v>0</v>
      </c>
      <c r="O46" s="112">
        <f t="shared" si="29"/>
        <v>0</v>
      </c>
      <c r="P46" s="112">
        <f t="shared" si="29"/>
        <v>0</v>
      </c>
      <c r="Q46" s="309">
        <f>SUM(M46:P46)</f>
        <v>0</v>
      </c>
      <c r="R46" s="112">
        <f>+Q46</f>
        <v>0</v>
      </c>
      <c r="S46" s="112">
        <f>+R46</f>
        <v>0</v>
      </c>
      <c r="T46" s="112">
        <f>+S46</f>
        <v>0</v>
      </c>
      <c r="W46" s="286">
        <f t="shared" si="9"/>
        <v>0</v>
      </c>
      <c r="Y46" s="106"/>
      <c r="Z46" s="106" t="s">
        <v>212</v>
      </c>
    </row>
    <row r="47" spans="1:26" ht="13.8" hidden="1" outlineLevel="3" thickBot="1" x14ac:dyDescent="0.3">
      <c r="A47" s="98" t="str">
        <f t="shared" si="3"/>
        <v/>
      </c>
      <c r="C47" s="113"/>
      <c r="D47" s="114"/>
      <c r="E47" s="113"/>
      <c r="F47" s="116"/>
      <c r="G47" s="116"/>
      <c r="H47" s="117"/>
      <c r="I47" s="288"/>
      <c r="J47" s="118">
        <f t="shared" ref="J47:J49" si="30">+G47*H47*I47</f>
        <v>0</v>
      </c>
      <c r="K47" s="118"/>
      <c r="M47" s="112">
        <f>+$H$47*$I$47*3</f>
        <v>0</v>
      </c>
      <c r="N47" s="112">
        <f t="shared" ref="N47:P47" si="31">+$H$47*$I$47*3</f>
        <v>0</v>
      </c>
      <c r="O47" s="112">
        <f t="shared" si="31"/>
        <v>0</v>
      </c>
      <c r="P47" s="112">
        <f t="shared" si="31"/>
        <v>0</v>
      </c>
      <c r="Q47" s="309">
        <f t="shared" ref="Q47:Q49" si="32">SUM(M47:P47)</f>
        <v>0</v>
      </c>
      <c r="R47" s="112">
        <f t="shared" ref="R47:T47" si="33">+Q47</f>
        <v>0</v>
      </c>
      <c r="S47" s="112">
        <f t="shared" si="33"/>
        <v>0</v>
      </c>
      <c r="T47" s="112">
        <f t="shared" si="33"/>
        <v>0</v>
      </c>
      <c r="W47" s="286">
        <f t="shared" si="9"/>
        <v>0</v>
      </c>
      <c r="Y47" s="113"/>
      <c r="Z47" s="113"/>
    </row>
    <row r="48" spans="1:26" ht="13.8" hidden="1" outlineLevel="3" thickBot="1" x14ac:dyDescent="0.3">
      <c r="A48" s="98" t="str">
        <f t="shared" si="3"/>
        <v/>
      </c>
      <c r="C48" s="113"/>
      <c r="D48" s="114"/>
      <c r="E48" s="113"/>
      <c r="F48" s="116"/>
      <c r="G48" s="116"/>
      <c r="H48" s="117"/>
      <c r="I48" s="288"/>
      <c r="J48" s="118">
        <f t="shared" si="30"/>
        <v>0</v>
      </c>
      <c r="K48" s="118"/>
      <c r="M48" s="112">
        <f>+$H$48*$I$48*3</f>
        <v>0</v>
      </c>
      <c r="N48" s="112">
        <f t="shared" ref="N48:P48" si="34">+$H$48*$I$48*3</f>
        <v>0</v>
      </c>
      <c r="O48" s="112">
        <f t="shared" si="34"/>
        <v>0</v>
      </c>
      <c r="P48" s="112">
        <f t="shared" si="34"/>
        <v>0</v>
      </c>
      <c r="Q48" s="309">
        <f t="shared" si="32"/>
        <v>0</v>
      </c>
      <c r="R48" s="112">
        <f t="shared" ref="R48:T48" si="35">+Q48</f>
        <v>0</v>
      </c>
      <c r="S48" s="112">
        <f t="shared" si="35"/>
        <v>0</v>
      </c>
      <c r="T48" s="112">
        <f t="shared" si="35"/>
        <v>0</v>
      </c>
      <c r="W48" s="286">
        <f t="shared" si="9"/>
        <v>0</v>
      </c>
      <c r="Y48" s="113"/>
      <c r="Z48" s="113"/>
    </row>
    <row r="49" spans="1:26" ht="13.8" hidden="1" outlineLevel="3" thickBot="1" x14ac:dyDescent="0.3">
      <c r="A49" s="98" t="str">
        <f t="shared" si="3"/>
        <v/>
      </c>
      <c r="C49" s="119"/>
      <c r="D49" s="120"/>
      <c r="E49" s="119"/>
      <c r="F49" s="122"/>
      <c r="G49" s="122"/>
      <c r="H49" s="123"/>
      <c r="I49" s="323"/>
      <c r="J49" s="124">
        <f t="shared" si="30"/>
        <v>0</v>
      </c>
      <c r="K49" s="124"/>
      <c r="M49" s="112">
        <f>+$H$49*$I$49*3</f>
        <v>0</v>
      </c>
      <c r="N49" s="112">
        <f t="shared" ref="N49:P49" si="36">+$H$49*$I$49*3</f>
        <v>0</v>
      </c>
      <c r="O49" s="112">
        <f t="shared" si="36"/>
        <v>0</v>
      </c>
      <c r="P49" s="112">
        <f t="shared" si="36"/>
        <v>0</v>
      </c>
      <c r="Q49" s="309">
        <f t="shared" si="32"/>
        <v>0</v>
      </c>
      <c r="R49" s="112">
        <f t="shared" ref="R49:T49" si="37">+Q49</f>
        <v>0</v>
      </c>
      <c r="S49" s="112">
        <f t="shared" si="37"/>
        <v>0</v>
      </c>
      <c r="T49" s="112">
        <f t="shared" si="37"/>
        <v>0</v>
      </c>
      <c r="W49" s="286">
        <f t="shared" si="9"/>
        <v>0</v>
      </c>
      <c r="Y49" s="119"/>
      <c r="Z49" s="119"/>
    </row>
    <row r="50" spans="1:26" ht="27" hidden="1" outlineLevel="2" thickBot="1" x14ac:dyDescent="0.3">
      <c r="A50" s="98" t="str">
        <f t="shared" si="3"/>
        <v>A1.2.2</v>
      </c>
      <c r="C50" s="101" t="s">
        <v>165</v>
      </c>
      <c r="D50" s="92" t="s">
        <v>213</v>
      </c>
      <c r="E50" s="101" t="s">
        <v>178</v>
      </c>
      <c r="F50" s="103"/>
      <c r="G50" s="103"/>
      <c r="H50" s="104"/>
      <c r="I50" s="104"/>
      <c r="J50" s="105">
        <f>SUM(J51:J54)</f>
        <v>12000</v>
      </c>
      <c r="K50" s="105"/>
      <c r="M50" s="105">
        <f t="shared" ref="M50:T50" si="38">SUM(M51:M54)</f>
        <v>0</v>
      </c>
      <c r="N50" s="105">
        <f t="shared" si="38"/>
        <v>0</v>
      </c>
      <c r="O50" s="105">
        <f t="shared" si="38"/>
        <v>0</v>
      </c>
      <c r="P50" s="105">
        <f t="shared" si="38"/>
        <v>0</v>
      </c>
      <c r="Q50" s="105">
        <f t="shared" si="38"/>
        <v>0</v>
      </c>
      <c r="R50" s="105">
        <f t="shared" si="38"/>
        <v>0</v>
      </c>
      <c r="S50" s="105">
        <f t="shared" si="38"/>
        <v>0</v>
      </c>
      <c r="T50" s="105">
        <f t="shared" si="38"/>
        <v>0</v>
      </c>
      <c r="W50" s="286">
        <f t="shared" si="9"/>
        <v>12000</v>
      </c>
      <c r="Y50" s="101"/>
      <c r="Z50" s="101"/>
    </row>
    <row r="51" spans="1:26" ht="13.8" hidden="1" outlineLevel="3" thickBot="1" x14ac:dyDescent="0.3">
      <c r="A51" s="98" t="str">
        <f t="shared" si="3"/>
        <v/>
      </c>
      <c r="C51" s="106"/>
      <c r="D51" s="107"/>
      <c r="E51" s="106" t="s">
        <v>214</v>
      </c>
      <c r="F51" s="109" t="s">
        <v>19</v>
      </c>
      <c r="G51" s="109">
        <v>2</v>
      </c>
      <c r="H51" s="110">
        <v>3000</v>
      </c>
      <c r="I51" s="125">
        <v>2</v>
      </c>
      <c r="J51" s="112">
        <f>+G51*H51*I51</f>
        <v>12000</v>
      </c>
      <c r="K51" s="112"/>
      <c r="M51" s="112"/>
      <c r="N51" s="112"/>
      <c r="O51" s="112"/>
      <c r="P51" s="112"/>
      <c r="Q51" s="309">
        <f t="shared" ref="Q51:Q54" si="39">SUM(M51:P51)</f>
        <v>0</v>
      </c>
      <c r="R51" s="112"/>
      <c r="S51" s="112"/>
      <c r="T51" s="112"/>
      <c r="W51" s="286">
        <f t="shared" si="9"/>
        <v>12000</v>
      </c>
      <c r="Y51" s="106"/>
      <c r="Z51" s="106"/>
    </row>
    <row r="52" spans="1:26" ht="13.8" hidden="1" outlineLevel="3" thickBot="1" x14ac:dyDescent="0.3">
      <c r="A52" s="98" t="str">
        <f t="shared" si="3"/>
        <v/>
      </c>
      <c r="C52" s="113"/>
      <c r="D52" s="114"/>
      <c r="E52" s="113"/>
      <c r="F52" s="116"/>
      <c r="G52" s="116"/>
      <c r="H52" s="117"/>
      <c r="I52" s="116"/>
      <c r="J52" s="118">
        <f t="shared" ref="J52:J54" si="40">+G52*H52*I52</f>
        <v>0</v>
      </c>
      <c r="K52" s="118"/>
      <c r="M52" s="118"/>
      <c r="N52" s="118"/>
      <c r="O52" s="118"/>
      <c r="P52" s="118"/>
      <c r="Q52" s="309">
        <f t="shared" si="39"/>
        <v>0</v>
      </c>
      <c r="R52" s="112"/>
      <c r="S52" s="112"/>
      <c r="T52" s="112"/>
      <c r="W52" s="286">
        <f t="shared" si="9"/>
        <v>0</v>
      </c>
      <c r="Y52" s="113"/>
      <c r="Z52" s="113"/>
    </row>
    <row r="53" spans="1:26" ht="13.8" hidden="1" outlineLevel="3" thickBot="1" x14ac:dyDescent="0.3">
      <c r="A53" s="98" t="str">
        <f t="shared" si="3"/>
        <v/>
      </c>
      <c r="C53" s="113"/>
      <c r="D53" s="114"/>
      <c r="E53" s="113"/>
      <c r="F53" s="116"/>
      <c r="G53" s="116"/>
      <c r="H53" s="117"/>
      <c r="I53" s="116"/>
      <c r="J53" s="118">
        <f t="shared" si="40"/>
        <v>0</v>
      </c>
      <c r="K53" s="118"/>
      <c r="M53" s="118"/>
      <c r="N53" s="118"/>
      <c r="O53" s="118"/>
      <c r="P53" s="118"/>
      <c r="Q53" s="309">
        <f t="shared" si="39"/>
        <v>0</v>
      </c>
      <c r="R53" s="112"/>
      <c r="S53" s="112"/>
      <c r="T53" s="112"/>
      <c r="W53" s="286">
        <f t="shared" si="9"/>
        <v>0</v>
      </c>
      <c r="Y53" s="113"/>
      <c r="Z53" s="113"/>
    </row>
    <row r="54" spans="1:26" ht="13.8" hidden="1" outlineLevel="3" thickBot="1" x14ac:dyDescent="0.3">
      <c r="A54" s="98" t="str">
        <f t="shared" si="3"/>
        <v/>
      </c>
      <c r="C54" s="119"/>
      <c r="D54" s="120"/>
      <c r="E54" s="119"/>
      <c r="F54" s="122"/>
      <c r="G54" s="122"/>
      <c r="H54" s="123"/>
      <c r="I54" s="123"/>
      <c r="J54" s="124">
        <f t="shared" si="40"/>
        <v>0</v>
      </c>
      <c r="K54" s="124"/>
      <c r="M54" s="124"/>
      <c r="N54" s="124"/>
      <c r="O54" s="124"/>
      <c r="P54" s="124"/>
      <c r="Q54" s="309">
        <f t="shared" si="39"/>
        <v>0</v>
      </c>
      <c r="R54" s="112"/>
      <c r="S54" s="112"/>
      <c r="T54" s="112"/>
      <c r="W54" s="286">
        <f t="shared" si="9"/>
        <v>0</v>
      </c>
      <c r="Y54" s="119"/>
      <c r="Z54" s="119"/>
    </row>
    <row r="55" spans="1:26" ht="13.8" hidden="1" outlineLevel="2" thickBot="1" x14ac:dyDescent="0.3">
      <c r="A55" s="98" t="str">
        <f t="shared" si="3"/>
        <v>A1.2.3</v>
      </c>
      <c r="C55" s="101" t="s">
        <v>165</v>
      </c>
      <c r="D55" s="92" t="s">
        <v>215</v>
      </c>
      <c r="E55" s="101" t="s">
        <v>187</v>
      </c>
      <c r="F55" s="103"/>
      <c r="G55" s="103"/>
      <c r="H55" s="104"/>
      <c r="I55" s="104"/>
      <c r="J55" s="105">
        <f>SUM(J56:J59)</f>
        <v>0</v>
      </c>
      <c r="K55" s="105"/>
      <c r="M55" s="105">
        <f t="shared" ref="M55:T55" si="41">SUM(M56:M59)</f>
        <v>0</v>
      </c>
      <c r="N55" s="105">
        <f t="shared" si="41"/>
        <v>0</v>
      </c>
      <c r="O55" s="105">
        <f t="shared" si="41"/>
        <v>0</v>
      </c>
      <c r="P55" s="105">
        <f t="shared" si="41"/>
        <v>0</v>
      </c>
      <c r="Q55" s="105">
        <f t="shared" si="41"/>
        <v>0</v>
      </c>
      <c r="R55" s="105">
        <f t="shared" si="41"/>
        <v>0</v>
      </c>
      <c r="S55" s="105">
        <f t="shared" si="41"/>
        <v>0</v>
      </c>
      <c r="T55" s="105">
        <f t="shared" si="41"/>
        <v>0</v>
      </c>
      <c r="W55" s="286">
        <f t="shared" si="9"/>
        <v>0</v>
      </c>
      <c r="Y55" s="101"/>
      <c r="Z55" s="101"/>
    </row>
    <row r="56" spans="1:26" ht="13.8" hidden="1" outlineLevel="3" thickBot="1" x14ac:dyDescent="0.3">
      <c r="A56" s="98" t="str">
        <f t="shared" si="3"/>
        <v/>
      </c>
      <c r="C56" s="106"/>
      <c r="D56" s="107"/>
      <c r="E56" s="106"/>
      <c r="F56" s="109"/>
      <c r="G56" s="109"/>
      <c r="H56" s="110"/>
      <c r="I56" s="125"/>
      <c r="J56" s="112">
        <f t="shared" ref="J56:J59" si="42">+G56*H56</f>
        <v>0</v>
      </c>
      <c r="K56" s="112"/>
      <c r="M56" s="112"/>
      <c r="N56" s="112"/>
      <c r="O56" s="112"/>
      <c r="P56" s="112"/>
      <c r="Q56" s="309">
        <f t="shared" ref="Q56:Q59" si="43">SUM(M56:P56)</f>
        <v>0</v>
      </c>
      <c r="R56" s="112"/>
      <c r="S56" s="112"/>
      <c r="T56" s="112"/>
      <c r="W56" s="286">
        <f t="shared" si="9"/>
        <v>0</v>
      </c>
      <c r="Y56" s="106"/>
      <c r="Z56" s="106"/>
    </row>
    <row r="57" spans="1:26" ht="13.8" hidden="1" outlineLevel="3" thickBot="1" x14ac:dyDescent="0.3">
      <c r="A57" s="98" t="str">
        <f t="shared" si="3"/>
        <v/>
      </c>
      <c r="C57" s="113"/>
      <c r="D57" s="114"/>
      <c r="E57" s="113"/>
      <c r="F57" s="116"/>
      <c r="G57" s="116"/>
      <c r="H57" s="117"/>
      <c r="I57" s="117"/>
      <c r="J57" s="118">
        <f t="shared" si="42"/>
        <v>0</v>
      </c>
      <c r="K57" s="118"/>
      <c r="M57" s="118"/>
      <c r="N57" s="118"/>
      <c r="O57" s="118"/>
      <c r="P57" s="118"/>
      <c r="Q57" s="309">
        <f t="shared" si="43"/>
        <v>0</v>
      </c>
      <c r="R57" s="112"/>
      <c r="S57" s="112"/>
      <c r="T57" s="112"/>
      <c r="W57" s="286">
        <f t="shared" si="9"/>
        <v>0</v>
      </c>
      <c r="Y57" s="113"/>
      <c r="Z57" s="113"/>
    </row>
    <row r="58" spans="1:26" ht="13.8" hidden="1" outlineLevel="3" thickBot="1" x14ac:dyDescent="0.3">
      <c r="A58" s="98" t="str">
        <f t="shared" si="3"/>
        <v/>
      </c>
      <c r="C58" s="113"/>
      <c r="D58" s="114"/>
      <c r="E58" s="113"/>
      <c r="F58" s="116"/>
      <c r="G58" s="116"/>
      <c r="H58" s="117"/>
      <c r="I58" s="117"/>
      <c r="J58" s="118">
        <f t="shared" si="42"/>
        <v>0</v>
      </c>
      <c r="K58" s="118"/>
      <c r="M58" s="118"/>
      <c r="N58" s="118"/>
      <c r="O58" s="118"/>
      <c r="P58" s="118"/>
      <c r="Q58" s="309">
        <f t="shared" si="43"/>
        <v>0</v>
      </c>
      <c r="R58" s="112"/>
      <c r="S58" s="112"/>
      <c r="T58" s="112"/>
      <c r="W58" s="286">
        <f t="shared" si="9"/>
        <v>0</v>
      </c>
      <c r="Y58" s="113"/>
      <c r="Z58" s="113"/>
    </row>
    <row r="59" spans="1:26" ht="13.8" hidden="1" outlineLevel="3" thickBot="1" x14ac:dyDescent="0.3">
      <c r="A59" s="98" t="str">
        <f t="shared" si="3"/>
        <v/>
      </c>
      <c r="C59" s="119"/>
      <c r="D59" s="120"/>
      <c r="E59" s="119"/>
      <c r="F59" s="122"/>
      <c r="G59" s="122"/>
      <c r="H59" s="123"/>
      <c r="I59" s="123"/>
      <c r="J59" s="118">
        <f t="shared" si="42"/>
        <v>0</v>
      </c>
      <c r="K59" s="118"/>
      <c r="M59" s="124"/>
      <c r="N59" s="124"/>
      <c r="O59" s="124"/>
      <c r="P59" s="124"/>
      <c r="Q59" s="309">
        <f t="shared" si="43"/>
        <v>0</v>
      </c>
      <c r="R59" s="112"/>
      <c r="S59" s="112"/>
      <c r="T59" s="112"/>
      <c r="W59" s="286">
        <f t="shared" si="9"/>
        <v>0</v>
      </c>
      <c r="Y59" s="119"/>
      <c r="Z59" s="119"/>
    </row>
    <row r="60" spans="1:26" ht="27" hidden="1" outlineLevel="2" thickBot="1" x14ac:dyDescent="0.3">
      <c r="A60" s="98" t="str">
        <f t="shared" si="3"/>
        <v>A1.2.4</v>
      </c>
      <c r="C60" s="101" t="s">
        <v>165</v>
      </c>
      <c r="D60" s="92" t="s">
        <v>216</v>
      </c>
      <c r="E60" s="101" t="s">
        <v>193</v>
      </c>
      <c r="F60" s="103"/>
      <c r="G60" s="103"/>
      <c r="H60" s="104"/>
      <c r="I60" s="104"/>
      <c r="J60" s="105">
        <f>SUM(J61:J64)</f>
        <v>0</v>
      </c>
      <c r="K60" s="105"/>
      <c r="M60" s="105">
        <f t="shared" ref="M60:T60" si="44">SUM(M61:M64)</f>
        <v>0</v>
      </c>
      <c r="N60" s="105">
        <f t="shared" si="44"/>
        <v>0</v>
      </c>
      <c r="O60" s="105">
        <f t="shared" si="44"/>
        <v>0</v>
      </c>
      <c r="P60" s="105">
        <f t="shared" si="44"/>
        <v>0</v>
      </c>
      <c r="Q60" s="105">
        <f t="shared" si="44"/>
        <v>0</v>
      </c>
      <c r="R60" s="105">
        <f t="shared" si="44"/>
        <v>0</v>
      </c>
      <c r="S60" s="105">
        <f t="shared" si="44"/>
        <v>0</v>
      </c>
      <c r="T60" s="105">
        <f t="shared" si="44"/>
        <v>0</v>
      </c>
      <c r="W60" s="286">
        <f t="shared" si="9"/>
        <v>0</v>
      </c>
      <c r="Y60" s="101"/>
      <c r="Z60" s="101"/>
    </row>
    <row r="61" spans="1:26" ht="13.8" hidden="1" outlineLevel="3" thickBot="1" x14ac:dyDescent="0.3">
      <c r="A61" s="98" t="str">
        <f t="shared" si="3"/>
        <v/>
      </c>
      <c r="C61" s="106"/>
      <c r="D61" s="107"/>
      <c r="E61" s="106"/>
      <c r="F61" s="109"/>
      <c r="G61" s="109"/>
      <c r="H61" s="110"/>
      <c r="I61" s="125"/>
      <c r="J61" s="112">
        <f t="shared" ref="J61:J64" si="45">+G61*H61*I61</f>
        <v>0</v>
      </c>
      <c r="K61" s="112"/>
      <c r="M61" s="112"/>
      <c r="N61" s="112"/>
      <c r="O61" s="112"/>
      <c r="P61" s="112"/>
      <c r="Q61" s="309">
        <f t="shared" ref="Q61:Q64" si="46">SUM(M61:P61)</f>
        <v>0</v>
      </c>
      <c r="R61" s="112"/>
      <c r="S61" s="112"/>
      <c r="T61" s="112"/>
      <c r="W61" s="286">
        <f t="shared" si="9"/>
        <v>0</v>
      </c>
      <c r="Y61" s="106"/>
      <c r="Z61" s="106"/>
    </row>
    <row r="62" spans="1:26" ht="13.8" hidden="1" outlineLevel="3" thickBot="1" x14ac:dyDescent="0.3">
      <c r="A62" s="98" t="str">
        <f t="shared" si="3"/>
        <v/>
      </c>
      <c r="C62" s="113"/>
      <c r="D62" s="114"/>
      <c r="E62" s="113"/>
      <c r="F62" s="116"/>
      <c r="G62" s="116"/>
      <c r="H62" s="117"/>
      <c r="I62" s="116"/>
      <c r="J62" s="118">
        <f t="shared" si="45"/>
        <v>0</v>
      </c>
      <c r="K62" s="118"/>
      <c r="M62" s="118"/>
      <c r="N62" s="118"/>
      <c r="O62" s="118"/>
      <c r="P62" s="118"/>
      <c r="Q62" s="309">
        <f t="shared" si="46"/>
        <v>0</v>
      </c>
      <c r="R62" s="118"/>
      <c r="S62" s="118"/>
      <c r="T62" s="118"/>
      <c r="W62" s="286">
        <f t="shared" si="9"/>
        <v>0</v>
      </c>
      <c r="Y62" s="113"/>
      <c r="Z62" s="113"/>
    </row>
    <row r="63" spans="1:26" ht="13.8" hidden="1" outlineLevel="3" thickBot="1" x14ac:dyDescent="0.3">
      <c r="A63" s="98" t="str">
        <f t="shared" si="3"/>
        <v/>
      </c>
      <c r="C63" s="113"/>
      <c r="D63" s="114"/>
      <c r="E63" s="113"/>
      <c r="F63" s="116"/>
      <c r="G63" s="116"/>
      <c r="H63" s="117"/>
      <c r="I63" s="117"/>
      <c r="J63" s="118">
        <f t="shared" si="45"/>
        <v>0</v>
      </c>
      <c r="K63" s="118"/>
      <c r="M63" s="118"/>
      <c r="N63" s="118"/>
      <c r="O63" s="118"/>
      <c r="P63" s="118"/>
      <c r="Q63" s="309">
        <f t="shared" si="46"/>
        <v>0</v>
      </c>
      <c r="R63" s="118"/>
      <c r="S63" s="118"/>
      <c r="T63" s="118"/>
      <c r="W63" s="286">
        <f t="shared" si="9"/>
        <v>0</v>
      </c>
      <c r="Y63" s="113"/>
      <c r="Z63" s="113"/>
    </row>
    <row r="64" spans="1:26" ht="13.8" hidden="1" outlineLevel="3" thickBot="1" x14ac:dyDescent="0.3">
      <c r="A64" s="98" t="str">
        <f t="shared" si="3"/>
        <v/>
      </c>
      <c r="C64" s="119"/>
      <c r="D64" s="120"/>
      <c r="E64" s="119"/>
      <c r="F64" s="122"/>
      <c r="G64" s="122"/>
      <c r="H64" s="123"/>
      <c r="I64" s="123"/>
      <c r="J64" s="124">
        <f t="shared" si="45"/>
        <v>0</v>
      </c>
      <c r="K64" s="124"/>
      <c r="M64" s="124"/>
      <c r="N64" s="124"/>
      <c r="O64" s="124"/>
      <c r="P64" s="124"/>
      <c r="Q64" s="309">
        <f t="shared" si="46"/>
        <v>0</v>
      </c>
      <c r="R64" s="124"/>
      <c r="S64" s="124"/>
      <c r="T64" s="124"/>
      <c r="W64" s="286">
        <f t="shared" si="9"/>
        <v>0</v>
      </c>
      <c r="Y64" s="119"/>
      <c r="Z64" s="119"/>
    </row>
    <row r="65" spans="1:26" ht="13.8" hidden="1" outlineLevel="2" thickBot="1" x14ac:dyDescent="0.3">
      <c r="A65" s="98" t="str">
        <f t="shared" si="3"/>
        <v>A1.2.5</v>
      </c>
      <c r="C65" s="101" t="s">
        <v>165</v>
      </c>
      <c r="D65" s="92" t="s">
        <v>217</v>
      </c>
      <c r="E65" s="101" t="s">
        <v>198</v>
      </c>
      <c r="F65" s="103"/>
      <c r="G65" s="103"/>
      <c r="H65" s="104"/>
      <c r="I65" s="104"/>
      <c r="J65" s="105">
        <f>SUM(J66:J69)</f>
        <v>0</v>
      </c>
      <c r="K65" s="105"/>
      <c r="M65" s="105">
        <f t="shared" ref="M65:T65" si="47">SUM(M66:M69)</f>
        <v>0</v>
      </c>
      <c r="N65" s="105">
        <f t="shared" si="47"/>
        <v>0</v>
      </c>
      <c r="O65" s="105">
        <f t="shared" si="47"/>
        <v>0</v>
      </c>
      <c r="P65" s="105">
        <f t="shared" si="47"/>
        <v>0</v>
      </c>
      <c r="Q65" s="105">
        <f t="shared" si="47"/>
        <v>0</v>
      </c>
      <c r="R65" s="105">
        <f t="shared" si="47"/>
        <v>0</v>
      </c>
      <c r="S65" s="105">
        <f t="shared" si="47"/>
        <v>0</v>
      </c>
      <c r="T65" s="105">
        <f t="shared" si="47"/>
        <v>0</v>
      </c>
      <c r="W65" s="286">
        <f t="shared" si="9"/>
        <v>0</v>
      </c>
      <c r="Y65" s="101"/>
      <c r="Z65" s="101"/>
    </row>
    <row r="66" spans="1:26" ht="13.8" hidden="1" outlineLevel="3" thickBot="1" x14ac:dyDescent="0.3">
      <c r="A66" s="98" t="str">
        <f t="shared" si="3"/>
        <v/>
      </c>
      <c r="C66" s="106"/>
      <c r="D66" s="107"/>
      <c r="E66" s="106"/>
      <c r="F66" s="109"/>
      <c r="G66" s="109"/>
      <c r="H66" s="110"/>
      <c r="I66" s="111"/>
      <c r="J66" s="112">
        <f>+G66*H66</f>
        <v>0</v>
      </c>
      <c r="K66" s="112"/>
      <c r="M66" s="112"/>
      <c r="N66" s="112"/>
      <c r="O66" s="112"/>
      <c r="P66" s="112"/>
      <c r="Q66" s="309">
        <f t="shared" ref="Q66:Q69" si="48">SUM(M66:P66)</f>
        <v>0</v>
      </c>
      <c r="R66" s="112"/>
      <c r="S66" s="112"/>
      <c r="T66" s="112"/>
      <c r="W66" s="286">
        <f t="shared" si="9"/>
        <v>0</v>
      </c>
      <c r="Y66" s="106"/>
      <c r="Z66" s="106"/>
    </row>
    <row r="67" spans="1:26" ht="13.8" hidden="1" outlineLevel="3" thickBot="1" x14ac:dyDescent="0.3">
      <c r="A67" s="98" t="str">
        <f t="shared" si="3"/>
        <v/>
      </c>
      <c r="C67" s="113"/>
      <c r="D67" s="114"/>
      <c r="E67" s="113"/>
      <c r="F67" s="116"/>
      <c r="G67" s="116"/>
      <c r="H67" s="117"/>
      <c r="I67" s="117"/>
      <c r="J67" s="118">
        <f t="shared" ref="J67:J69" si="49">+G67*H67</f>
        <v>0</v>
      </c>
      <c r="K67" s="118"/>
      <c r="M67" s="118"/>
      <c r="N67" s="118"/>
      <c r="O67" s="118"/>
      <c r="P67" s="118"/>
      <c r="Q67" s="309">
        <f t="shared" si="48"/>
        <v>0</v>
      </c>
      <c r="R67" s="118"/>
      <c r="S67" s="118"/>
      <c r="T67" s="118"/>
      <c r="W67" s="286">
        <f t="shared" si="9"/>
        <v>0</v>
      </c>
      <c r="Y67" s="113"/>
      <c r="Z67" s="113"/>
    </row>
    <row r="68" spans="1:26" ht="13.8" hidden="1" outlineLevel="3" thickBot="1" x14ac:dyDescent="0.3">
      <c r="A68" s="98" t="str">
        <f t="shared" si="3"/>
        <v/>
      </c>
      <c r="C68" s="113"/>
      <c r="D68" s="114"/>
      <c r="E68" s="113"/>
      <c r="F68" s="116"/>
      <c r="G68" s="116"/>
      <c r="H68" s="117"/>
      <c r="I68" s="117"/>
      <c r="J68" s="118">
        <f t="shared" si="49"/>
        <v>0</v>
      </c>
      <c r="K68" s="118"/>
      <c r="M68" s="118"/>
      <c r="N68" s="118"/>
      <c r="O68" s="118"/>
      <c r="P68" s="118"/>
      <c r="Q68" s="309">
        <f t="shared" si="48"/>
        <v>0</v>
      </c>
      <c r="R68" s="118"/>
      <c r="S68" s="118"/>
      <c r="T68" s="118"/>
      <c r="W68" s="286">
        <f t="shared" si="9"/>
        <v>0</v>
      </c>
      <c r="Y68" s="113"/>
      <c r="Z68" s="113"/>
    </row>
    <row r="69" spans="1:26" ht="13.8" hidden="1" outlineLevel="3" thickBot="1" x14ac:dyDescent="0.3">
      <c r="A69" s="98" t="str">
        <f t="shared" si="3"/>
        <v/>
      </c>
      <c r="C69" s="119"/>
      <c r="D69" s="120"/>
      <c r="E69" s="119"/>
      <c r="F69" s="122"/>
      <c r="G69" s="122"/>
      <c r="H69" s="123"/>
      <c r="I69" s="123"/>
      <c r="J69" s="124">
        <f t="shared" si="49"/>
        <v>0</v>
      </c>
      <c r="K69" s="124"/>
      <c r="M69" s="124"/>
      <c r="N69" s="124"/>
      <c r="O69" s="124"/>
      <c r="P69" s="124"/>
      <c r="Q69" s="309">
        <f t="shared" si="48"/>
        <v>0</v>
      </c>
      <c r="R69" s="124"/>
      <c r="S69" s="124"/>
      <c r="T69" s="124"/>
      <c r="W69" s="286">
        <f t="shared" si="9"/>
        <v>0</v>
      </c>
      <c r="Y69" s="119"/>
      <c r="Z69" s="119"/>
    </row>
    <row r="70" spans="1:26" ht="13.8" hidden="1" outlineLevel="2" thickBot="1" x14ac:dyDescent="0.3">
      <c r="A70" s="98" t="str">
        <f t="shared" si="3"/>
        <v>A1.2.6</v>
      </c>
      <c r="C70" s="101" t="s">
        <v>165</v>
      </c>
      <c r="D70" s="92" t="s">
        <v>218</v>
      </c>
      <c r="E70" s="101" t="s">
        <v>203</v>
      </c>
      <c r="F70" s="103"/>
      <c r="G70" s="103"/>
      <c r="H70" s="104"/>
      <c r="I70" s="104"/>
      <c r="J70" s="105">
        <f>SUM(J71:J74)</f>
        <v>0</v>
      </c>
      <c r="K70" s="105"/>
      <c r="M70" s="105">
        <f t="shared" ref="M70:T70" si="50">SUM(M71:M74)</f>
        <v>0</v>
      </c>
      <c r="N70" s="105">
        <f t="shared" si="50"/>
        <v>0</v>
      </c>
      <c r="O70" s="105">
        <f t="shared" si="50"/>
        <v>0</v>
      </c>
      <c r="P70" s="105">
        <f t="shared" si="50"/>
        <v>0</v>
      </c>
      <c r="Q70" s="105">
        <f t="shared" si="50"/>
        <v>0</v>
      </c>
      <c r="R70" s="105">
        <f t="shared" si="50"/>
        <v>0</v>
      </c>
      <c r="S70" s="105">
        <f t="shared" si="50"/>
        <v>0</v>
      </c>
      <c r="T70" s="105">
        <f t="shared" si="50"/>
        <v>0</v>
      </c>
      <c r="W70" s="286">
        <f t="shared" si="9"/>
        <v>0</v>
      </c>
      <c r="Y70" s="101"/>
      <c r="Z70" s="101"/>
    </row>
    <row r="71" spans="1:26" ht="13.8" hidden="1" outlineLevel="3" thickBot="1" x14ac:dyDescent="0.3">
      <c r="A71" s="98" t="str">
        <f t="shared" si="3"/>
        <v/>
      </c>
      <c r="C71" s="106"/>
      <c r="D71" s="107"/>
      <c r="E71" s="106"/>
      <c r="F71" s="109"/>
      <c r="G71" s="109"/>
      <c r="H71" s="110"/>
      <c r="I71" s="111"/>
      <c r="J71" s="112">
        <f t="shared" ref="J71:J79" si="51">+G71*H71</f>
        <v>0</v>
      </c>
      <c r="K71" s="112"/>
      <c r="M71" s="112"/>
      <c r="N71" s="112"/>
      <c r="O71" s="112"/>
      <c r="P71" s="112"/>
      <c r="Q71" s="309">
        <f t="shared" ref="Q71:Q74" si="52">SUM(M71:P71)</f>
        <v>0</v>
      </c>
      <c r="R71" s="112"/>
      <c r="S71" s="112"/>
      <c r="T71" s="112"/>
      <c r="W71" s="286">
        <f t="shared" si="9"/>
        <v>0</v>
      </c>
      <c r="Y71" s="106"/>
      <c r="Z71" s="106"/>
    </row>
    <row r="72" spans="1:26" ht="13.8" hidden="1" outlineLevel="3" thickBot="1" x14ac:dyDescent="0.3">
      <c r="A72" s="98" t="str">
        <f t="shared" si="3"/>
        <v/>
      </c>
      <c r="C72" s="113"/>
      <c r="D72" s="114"/>
      <c r="E72" s="113"/>
      <c r="F72" s="116"/>
      <c r="G72" s="116"/>
      <c r="H72" s="117"/>
      <c r="I72" s="117"/>
      <c r="J72" s="118">
        <f t="shared" si="51"/>
        <v>0</v>
      </c>
      <c r="K72" s="118"/>
      <c r="M72" s="118"/>
      <c r="N72" s="118"/>
      <c r="O72" s="118"/>
      <c r="P72" s="118"/>
      <c r="Q72" s="309">
        <f t="shared" si="52"/>
        <v>0</v>
      </c>
      <c r="R72" s="118"/>
      <c r="S72" s="118"/>
      <c r="T72" s="118"/>
      <c r="W72" s="286">
        <f t="shared" si="9"/>
        <v>0</v>
      </c>
      <c r="Y72" s="113"/>
      <c r="Z72" s="113"/>
    </row>
    <row r="73" spans="1:26" ht="13.8" hidden="1" outlineLevel="3" thickBot="1" x14ac:dyDescent="0.3">
      <c r="A73" s="98" t="str">
        <f t="shared" ref="A73:A136" si="53">+CONCATENATE(C73,D73)</f>
        <v/>
      </c>
      <c r="C73" s="113"/>
      <c r="D73" s="114"/>
      <c r="E73" s="113"/>
      <c r="F73" s="116"/>
      <c r="G73" s="116"/>
      <c r="H73" s="117"/>
      <c r="I73" s="117"/>
      <c r="J73" s="118">
        <f t="shared" si="51"/>
        <v>0</v>
      </c>
      <c r="K73" s="118"/>
      <c r="M73" s="118"/>
      <c r="N73" s="118"/>
      <c r="O73" s="118"/>
      <c r="P73" s="118"/>
      <c r="Q73" s="309">
        <f t="shared" si="52"/>
        <v>0</v>
      </c>
      <c r="R73" s="118"/>
      <c r="S73" s="118"/>
      <c r="T73" s="118"/>
      <c r="W73" s="286">
        <f t="shared" si="9"/>
        <v>0</v>
      </c>
      <c r="Y73" s="113"/>
      <c r="Z73" s="113"/>
    </row>
    <row r="74" spans="1:26" ht="13.8" hidden="1" outlineLevel="3" thickBot="1" x14ac:dyDescent="0.3">
      <c r="A74" s="98" t="str">
        <f t="shared" si="53"/>
        <v/>
      </c>
      <c r="C74" s="119"/>
      <c r="D74" s="120"/>
      <c r="E74" s="119"/>
      <c r="F74" s="122"/>
      <c r="G74" s="122"/>
      <c r="H74" s="123"/>
      <c r="I74" s="123"/>
      <c r="J74" s="124">
        <f t="shared" si="51"/>
        <v>0</v>
      </c>
      <c r="K74" s="124"/>
      <c r="M74" s="124"/>
      <c r="N74" s="124"/>
      <c r="O74" s="124"/>
      <c r="P74" s="124"/>
      <c r="Q74" s="309">
        <f t="shared" si="52"/>
        <v>0</v>
      </c>
      <c r="R74" s="124"/>
      <c r="S74" s="124"/>
      <c r="T74" s="124"/>
      <c r="W74" s="286">
        <f t="shared" si="9"/>
        <v>0</v>
      </c>
      <c r="Y74" s="119"/>
      <c r="Z74" s="119"/>
    </row>
    <row r="75" spans="1:26" hidden="1" outlineLevel="2" x14ac:dyDescent="0.25">
      <c r="A75" s="98" t="str">
        <f t="shared" si="53"/>
        <v>A1.2.7</v>
      </c>
      <c r="C75" s="101" t="s">
        <v>165</v>
      </c>
      <c r="D75" s="92" t="s">
        <v>219</v>
      </c>
      <c r="E75" s="101" t="s">
        <v>207</v>
      </c>
      <c r="F75" s="103"/>
      <c r="G75" s="103"/>
      <c r="H75" s="104"/>
      <c r="I75" s="104"/>
      <c r="J75" s="105">
        <f>SUM(J76:J79)</f>
        <v>0</v>
      </c>
      <c r="K75" s="105"/>
      <c r="M75" s="105">
        <f t="shared" ref="M75:T75" si="54">SUM(M76:M79)</f>
        <v>0</v>
      </c>
      <c r="N75" s="105">
        <f t="shared" si="54"/>
        <v>0</v>
      </c>
      <c r="O75" s="105">
        <f t="shared" si="54"/>
        <v>0</v>
      </c>
      <c r="P75" s="105">
        <f t="shared" si="54"/>
        <v>0</v>
      </c>
      <c r="Q75" s="105">
        <f t="shared" si="54"/>
        <v>0</v>
      </c>
      <c r="R75" s="105">
        <f t="shared" si="54"/>
        <v>0</v>
      </c>
      <c r="S75" s="105">
        <f t="shared" si="54"/>
        <v>0</v>
      </c>
      <c r="T75" s="105">
        <f t="shared" si="54"/>
        <v>0</v>
      </c>
      <c r="W75" s="286">
        <f t="shared" ref="W75:W138" si="55">+J75-Q75-R75-S75-T75</f>
        <v>0</v>
      </c>
      <c r="Y75" s="101"/>
      <c r="Z75" s="101"/>
    </row>
    <row r="76" spans="1:26" ht="13.8" hidden="1" outlineLevel="3" thickBot="1" x14ac:dyDescent="0.3">
      <c r="A76" s="98" t="str">
        <f t="shared" si="53"/>
        <v/>
      </c>
      <c r="C76" s="106"/>
      <c r="D76" s="107"/>
      <c r="E76" s="106"/>
      <c r="F76" s="109"/>
      <c r="G76" s="109"/>
      <c r="H76" s="110"/>
      <c r="I76" s="111"/>
      <c r="J76" s="112">
        <f t="shared" si="51"/>
        <v>0</v>
      </c>
      <c r="K76" s="112"/>
      <c r="M76" s="112"/>
      <c r="N76" s="112"/>
      <c r="O76" s="112"/>
      <c r="P76" s="112"/>
      <c r="Q76" s="309">
        <f t="shared" ref="Q76:Q79" si="56">SUM(M76:P76)</f>
        <v>0</v>
      </c>
      <c r="R76" s="112"/>
      <c r="S76" s="112"/>
      <c r="T76" s="112"/>
      <c r="W76" s="286">
        <f t="shared" si="55"/>
        <v>0</v>
      </c>
      <c r="Y76" s="106"/>
      <c r="Z76" s="106"/>
    </row>
    <row r="77" spans="1:26" ht="13.8" hidden="1" outlineLevel="3" thickBot="1" x14ac:dyDescent="0.3">
      <c r="A77" s="98" t="str">
        <f t="shared" si="53"/>
        <v/>
      </c>
      <c r="C77" s="113"/>
      <c r="D77" s="114"/>
      <c r="E77" s="113"/>
      <c r="F77" s="116"/>
      <c r="G77" s="116"/>
      <c r="H77" s="117"/>
      <c r="I77" s="117"/>
      <c r="J77" s="118">
        <f t="shared" si="51"/>
        <v>0</v>
      </c>
      <c r="K77" s="118"/>
      <c r="M77" s="118"/>
      <c r="N77" s="118"/>
      <c r="O77" s="118"/>
      <c r="P77" s="118"/>
      <c r="Q77" s="309">
        <f t="shared" si="56"/>
        <v>0</v>
      </c>
      <c r="R77" s="118"/>
      <c r="S77" s="118"/>
      <c r="T77" s="118"/>
      <c r="W77" s="286">
        <f t="shared" si="55"/>
        <v>0</v>
      </c>
      <c r="Y77" s="113"/>
      <c r="Z77" s="113"/>
    </row>
    <row r="78" spans="1:26" ht="13.8" hidden="1" outlineLevel="3" thickBot="1" x14ac:dyDescent="0.3">
      <c r="A78" s="98" t="str">
        <f t="shared" si="53"/>
        <v/>
      </c>
      <c r="C78" s="113"/>
      <c r="D78" s="114"/>
      <c r="E78" s="113"/>
      <c r="F78" s="116"/>
      <c r="G78" s="116"/>
      <c r="H78" s="117"/>
      <c r="I78" s="117"/>
      <c r="J78" s="118">
        <f t="shared" si="51"/>
        <v>0</v>
      </c>
      <c r="K78" s="118"/>
      <c r="M78" s="118"/>
      <c r="N78" s="118"/>
      <c r="O78" s="118"/>
      <c r="P78" s="118"/>
      <c r="Q78" s="309">
        <f t="shared" si="56"/>
        <v>0</v>
      </c>
      <c r="R78" s="118"/>
      <c r="S78" s="118"/>
      <c r="T78" s="118"/>
      <c r="W78" s="286">
        <f t="shared" si="55"/>
        <v>0</v>
      </c>
      <c r="Y78" s="113"/>
      <c r="Z78" s="113"/>
    </row>
    <row r="79" spans="1:26" ht="13.8" hidden="1" outlineLevel="3" thickBot="1" x14ac:dyDescent="0.3">
      <c r="A79" s="98" t="str">
        <f t="shared" si="53"/>
        <v/>
      </c>
      <c r="C79" s="119"/>
      <c r="D79" s="120"/>
      <c r="E79" s="119"/>
      <c r="F79" s="122"/>
      <c r="G79" s="122"/>
      <c r="H79" s="123"/>
      <c r="I79" s="123"/>
      <c r="J79" s="124">
        <f t="shared" si="51"/>
        <v>0</v>
      </c>
      <c r="K79" s="124"/>
      <c r="M79" s="124"/>
      <c r="N79" s="124"/>
      <c r="O79" s="124"/>
      <c r="P79" s="124"/>
      <c r="Q79" s="309">
        <f t="shared" si="56"/>
        <v>0</v>
      </c>
      <c r="R79" s="124"/>
      <c r="S79" s="124"/>
      <c r="T79" s="124"/>
      <c r="W79" s="286">
        <f t="shared" si="55"/>
        <v>0</v>
      </c>
      <c r="Y79" s="119"/>
      <c r="Z79" s="119"/>
    </row>
    <row r="80" spans="1:26" ht="14.4" hidden="1" outlineLevel="1" thickBot="1" x14ac:dyDescent="0.3">
      <c r="A80" s="98"/>
      <c r="C80" s="45" t="s">
        <v>165</v>
      </c>
      <c r="D80" s="45" t="s">
        <v>220</v>
      </c>
      <c r="E80" s="45" t="s">
        <v>168</v>
      </c>
      <c r="F80" s="94"/>
      <c r="G80" s="94"/>
      <c r="H80" s="94"/>
      <c r="I80" s="94"/>
      <c r="J80" s="100">
        <f>+J81+J86+J91+J96+J101+J106+J111</f>
        <v>0</v>
      </c>
      <c r="K80" s="100"/>
      <c r="M80" s="100">
        <f t="shared" ref="M80:T80" si="57">+M81+M86+M91+M96+M101+M106+M111</f>
        <v>0</v>
      </c>
      <c r="N80" s="100">
        <f t="shared" si="57"/>
        <v>0</v>
      </c>
      <c r="O80" s="100">
        <f t="shared" si="57"/>
        <v>0</v>
      </c>
      <c r="P80" s="100">
        <f t="shared" si="57"/>
        <v>0</v>
      </c>
      <c r="Q80" s="100">
        <f t="shared" si="57"/>
        <v>0</v>
      </c>
      <c r="R80" s="100">
        <f t="shared" si="57"/>
        <v>0</v>
      </c>
      <c r="S80" s="100">
        <f t="shared" si="57"/>
        <v>0</v>
      </c>
      <c r="T80" s="100">
        <f t="shared" si="57"/>
        <v>0</v>
      </c>
      <c r="W80" s="286">
        <f t="shared" si="55"/>
        <v>0</v>
      </c>
      <c r="Y80" s="45"/>
      <c r="Z80" s="45"/>
    </row>
    <row r="81" spans="1:26" ht="27" hidden="1" outlineLevel="2" thickBot="1" x14ac:dyDescent="0.3">
      <c r="A81" s="98" t="str">
        <f t="shared" si="53"/>
        <v>A1.3.1</v>
      </c>
      <c r="C81" s="101" t="s">
        <v>165</v>
      </c>
      <c r="D81" s="92" t="s">
        <v>221</v>
      </c>
      <c r="E81" s="101" t="s">
        <v>170</v>
      </c>
      <c r="F81" s="103"/>
      <c r="G81" s="103"/>
      <c r="H81" s="104"/>
      <c r="I81" s="104"/>
      <c r="J81" s="105">
        <f>SUM(J82:J85)</f>
        <v>0</v>
      </c>
      <c r="K81" s="105"/>
      <c r="M81" s="105">
        <f t="shared" ref="M81:T81" si="58">SUM(M82:M85)</f>
        <v>0</v>
      </c>
      <c r="N81" s="105">
        <f t="shared" si="58"/>
        <v>0</v>
      </c>
      <c r="O81" s="105">
        <f t="shared" si="58"/>
        <v>0</v>
      </c>
      <c r="P81" s="105">
        <f t="shared" si="58"/>
        <v>0</v>
      </c>
      <c r="Q81" s="105">
        <f t="shared" si="58"/>
        <v>0</v>
      </c>
      <c r="R81" s="105">
        <f t="shared" si="58"/>
        <v>0</v>
      </c>
      <c r="S81" s="105">
        <f t="shared" si="58"/>
        <v>0</v>
      </c>
      <c r="T81" s="105">
        <f t="shared" si="58"/>
        <v>0</v>
      </c>
      <c r="W81" s="286">
        <f t="shared" si="55"/>
        <v>0</v>
      </c>
      <c r="Y81" s="101"/>
      <c r="Z81" s="101"/>
    </row>
    <row r="82" spans="1:26" ht="13.8" hidden="1" outlineLevel="3" thickBot="1" x14ac:dyDescent="0.3">
      <c r="A82" s="98" t="str">
        <f t="shared" si="53"/>
        <v/>
      </c>
      <c r="C82" s="106"/>
      <c r="D82" s="107"/>
      <c r="E82" s="106"/>
      <c r="F82" s="109"/>
      <c r="G82" s="109"/>
      <c r="H82" s="110"/>
      <c r="I82" s="111"/>
      <c r="J82" s="112">
        <f>+G82*H82*I82</f>
        <v>0</v>
      </c>
      <c r="K82" s="112"/>
      <c r="M82" s="112">
        <f>+$H$82*$I$82*3</f>
        <v>0</v>
      </c>
      <c r="N82" s="112">
        <f t="shared" ref="N82:P82" si="59">+$H$82*$I$82*3</f>
        <v>0</v>
      </c>
      <c r="O82" s="112">
        <f t="shared" si="59"/>
        <v>0</v>
      </c>
      <c r="P82" s="112">
        <f t="shared" si="59"/>
        <v>0</v>
      </c>
      <c r="Q82" s="309">
        <f>SUM(M82:P82)</f>
        <v>0</v>
      </c>
      <c r="R82" s="112">
        <f>+Q82</f>
        <v>0</v>
      </c>
      <c r="S82" s="112">
        <f>+R82</f>
        <v>0</v>
      </c>
      <c r="T82" s="112">
        <f>+S82</f>
        <v>0</v>
      </c>
      <c r="W82" s="286">
        <f t="shared" si="55"/>
        <v>0</v>
      </c>
      <c r="Y82" s="106"/>
      <c r="Z82" s="106"/>
    </row>
    <row r="83" spans="1:26" ht="13.8" hidden="1" outlineLevel="3" thickBot="1" x14ac:dyDescent="0.3">
      <c r="A83" s="98" t="str">
        <f t="shared" si="53"/>
        <v/>
      </c>
      <c r="C83" s="113"/>
      <c r="D83" s="114"/>
      <c r="E83" s="113"/>
      <c r="F83" s="116"/>
      <c r="G83" s="116"/>
      <c r="H83" s="117"/>
      <c r="I83" s="288"/>
      <c r="J83" s="118">
        <f t="shared" ref="J83:J85" si="60">+G83*H83*I83</f>
        <v>0</v>
      </c>
      <c r="K83" s="118"/>
      <c r="M83" s="112">
        <f>+$H$83*$I$83*3</f>
        <v>0</v>
      </c>
      <c r="N83" s="112">
        <f t="shared" ref="N83:P83" si="61">+$H$83*$I$83*3</f>
        <v>0</v>
      </c>
      <c r="O83" s="112">
        <f t="shared" si="61"/>
        <v>0</v>
      </c>
      <c r="P83" s="112">
        <f t="shared" si="61"/>
        <v>0</v>
      </c>
      <c r="Q83" s="309">
        <f t="shared" ref="Q83:Q85" si="62">SUM(M83:P83)</f>
        <v>0</v>
      </c>
      <c r="R83" s="112">
        <f t="shared" ref="R83:T83" si="63">+Q83</f>
        <v>0</v>
      </c>
      <c r="S83" s="112">
        <f t="shared" si="63"/>
        <v>0</v>
      </c>
      <c r="T83" s="112">
        <f t="shared" si="63"/>
        <v>0</v>
      </c>
      <c r="W83" s="286">
        <f t="shared" si="55"/>
        <v>0</v>
      </c>
      <c r="Y83" s="113"/>
      <c r="Z83" s="113"/>
    </row>
    <row r="84" spans="1:26" ht="13.8" hidden="1" outlineLevel="3" thickBot="1" x14ac:dyDescent="0.3">
      <c r="A84" s="98" t="str">
        <f t="shared" si="53"/>
        <v/>
      </c>
      <c r="C84" s="113"/>
      <c r="D84" s="114"/>
      <c r="E84" s="113"/>
      <c r="F84" s="116"/>
      <c r="G84" s="116"/>
      <c r="H84" s="117"/>
      <c r="I84" s="288"/>
      <c r="J84" s="118">
        <f t="shared" si="60"/>
        <v>0</v>
      </c>
      <c r="K84" s="118"/>
      <c r="M84" s="112">
        <f>+$H$84*$I$84*3</f>
        <v>0</v>
      </c>
      <c r="N84" s="112">
        <f t="shared" ref="N84:P84" si="64">+$H$84*$I$84*3</f>
        <v>0</v>
      </c>
      <c r="O84" s="112">
        <f t="shared" si="64"/>
        <v>0</v>
      </c>
      <c r="P84" s="112">
        <f t="shared" si="64"/>
        <v>0</v>
      </c>
      <c r="Q84" s="309">
        <f t="shared" si="62"/>
        <v>0</v>
      </c>
      <c r="R84" s="112">
        <f t="shared" ref="R84:T84" si="65">+Q84</f>
        <v>0</v>
      </c>
      <c r="S84" s="112">
        <f t="shared" si="65"/>
        <v>0</v>
      </c>
      <c r="T84" s="112">
        <f t="shared" si="65"/>
        <v>0</v>
      </c>
      <c r="W84" s="286">
        <f t="shared" si="55"/>
        <v>0</v>
      </c>
      <c r="Y84" s="113"/>
      <c r="Z84" s="113"/>
    </row>
    <row r="85" spans="1:26" ht="13.8" hidden="1" outlineLevel="3" thickBot="1" x14ac:dyDescent="0.3">
      <c r="A85" s="98" t="str">
        <f t="shared" si="53"/>
        <v/>
      </c>
      <c r="C85" s="119"/>
      <c r="D85" s="120"/>
      <c r="E85" s="119"/>
      <c r="F85" s="122"/>
      <c r="G85" s="122"/>
      <c r="H85" s="123"/>
      <c r="I85" s="323"/>
      <c r="J85" s="124">
        <f t="shared" si="60"/>
        <v>0</v>
      </c>
      <c r="K85" s="124"/>
      <c r="M85" s="112">
        <f>+$H$85*$I$85*3</f>
        <v>0</v>
      </c>
      <c r="N85" s="112">
        <f t="shared" ref="N85:P85" si="66">+$H$85*$I$85*3</f>
        <v>0</v>
      </c>
      <c r="O85" s="112">
        <f t="shared" si="66"/>
        <v>0</v>
      </c>
      <c r="P85" s="112">
        <f t="shared" si="66"/>
        <v>0</v>
      </c>
      <c r="Q85" s="309">
        <f t="shared" si="62"/>
        <v>0</v>
      </c>
      <c r="R85" s="112">
        <f t="shared" ref="R85:T85" si="67">+Q85</f>
        <v>0</v>
      </c>
      <c r="S85" s="112">
        <f t="shared" si="67"/>
        <v>0</v>
      </c>
      <c r="T85" s="112">
        <f t="shared" si="67"/>
        <v>0</v>
      </c>
      <c r="W85" s="286">
        <f t="shared" si="55"/>
        <v>0</v>
      </c>
      <c r="Y85" s="119"/>
      <c r="Z85" s="119"/>
    </row>
    <row r="86" spans="1:26" ht="27" hidden="1" outlineLevel="2" thickBot="1" x14ac:dyDescent="0.3">
      <c r="A86" s="98" t="str">
        <f t="shared" si="53"/>
        <v>A1.3.2</v>
      </c>
      <c r="C86" s="101" t="s">
        <v>165</v>
      </c>
      <c r="D86" s="92" t="s">
        <v>222</v>
      </c>
      <c r="E86" s="101" t="s">
        <v>178</v>
      </c>
      <c r="F86" s="103"/>
      <c r="G86" s="103"/>
      <c r="H86" s="104"/>
      <c r="I86" s="104"/>
      <c r="J86" s="105">
        <f>SUM(J87:J90)</f>
        <v>0</v>
      </c>
      <c r="K86" s="105"/>
      <c r="M86" s="105">
        <f t="shared" ref="M86:T86" si="68">SUM(M87:M90)</f>
        <v>0</v>
      </c>
      <c r="N86" s="105">
        <f t="shared" si="68"/>
        <v>0</v>
      </c>
      <c r="O86" s="105">
        <f t="shared" si="68"/>
        <v>0</v>
      </c>
      <c r="P86" s="105">
        <f t="shared" si="68"/>
        <v>0</v>
      </c>
      <c r="Q86" s="105">
        <f t="shared" si="68"/>
        <v>0</v>
      </c>
      <c r="R86" s="105">
        <f t="shared" si="68"/>
        <v>0</v>
      </c>
      <c r="S86" s="105">
        <f t="shared" si="68"/>
        <v>0</v>
      </c>
      <c r="T86" s="105">
        <f t="shared" si="68"/>
        <v>0</v>
      </c>
      <c r="W86" s="286">
        <f t="shared" si="55"/>
        <v>0</v>
      </c>
      <c r="Y86" s="101"/>
      <c r="Z86" s="101"/>
    </row>
    <row r="87" spans="1:26" ht="13.8" hidden="1" outlineLevel="3" thickBot="1" x14ac:dyDescent="0.3">
      <c r="A87" s="98" t="str">
        <f t="shared" si="53"/>
        <v/>
      </c>
      <c r="C87" s="106"/>
      <c r="D87" s="107"/>
      <c r="E87" s="106"/>
      <c r="F87" s="109"/>
      <c r="G87" s="109"/>
      <c r="H87" s="110"/>
      <c r="I87" s="125"/>
      <c r="J87" s="112">
        <f>+G87*H87*I87</f>
        <v>0</v>
      </c>
      <c r="K87" s="112"/>
      <c r="M87" s="112"/>
      <c r="N87" s="112"/>
      <c r="O87" s="112"/>
      <c r="P87" s="112"/>
      <c r="Q87" s="309">
        <f t="shared" ref="Q87:Q90" si="69">SUM(M87:P87)</f>
        <v>0</v>
      </c>
      <c r="R87" s="112"/>
      <c r="S87" s="112"/>
      <c r="T87" s="112"/>
      <c r="W87" s="286">
        <f t="shared" si="55"/>
        <v>0</v>
      </c>
      <c r="Y87" s="106"/>
      <c r="Z87" s="106"/>
    </row>
    <row r="88" spans="1:26" ht="13.8" hidden="1" outlineLevel="3" thickBot="1" x14ac:dyDescent="0.3">
      <c r="A88" s="98" t="str">
        <f t="shared" si="53"/>
        <v/>
      </c>
      <c r="C88" s="113"/>
      <c r="D88" s="114"/>
      <c r="E88" s="113"/>
      <c r="F88" s="116"/>
      <c r="G88" s="116"/>
      <c r="H88" s="117"/>
      <c r="I88" s="116"/>
      <c r="J88" s="118">
        <f t="shared" ref="J88:J90" si="70">+G88*H88*I88</f>
        <v>0</v>
      </c>
      <c r="K88" s="118"/>
      <c r="M88" s="118"/>
      <c r="N88" s="118"/>
      <c r="O88" s="118"/>
      <c r="P88" s="118"/>
      <c r="Q88" s="309">
        <f t="shared" si="69"/>
        <v>0</v>
      </c>
      <c r="R88" s="118"/>
      <c r="S88" s="118"/>
      <c r="T88" s="118"/>
      <c r="W88" s="286">
        <f t="shared" si="55"/>
        <v>0</v>
      </c>
      <c r="Y88" s="113"/>
      <c r="Z88" s="113"/>
    </row>
    <row r="89" spans="1:26" ht="13.8" hidden="1" outlineLevel="3" thickBot="1" x14ac:dyDescent="0.3">
      <c r="A89" s="98" t="str">
        <f t="shared" si="53"/>
        <v/>
      </c>
      <c r="C89" s="113"/>
      <c r="D89" s="114"/>
      <c r="E89" s="113"/>
      <c r="F89" s="116"/>
      <c r="G89" s="116"/>
      <c r="H89" s="117"/>
      <c r="I89" s="116"/>
      <c r="J89" s="118">
        <f t="shared" si="70"/>
        <v>0</v>
      </c>
      <c r="K89" s="118"/>
      <c r="M89" s="118"/>
      <c r="N89" s="118"/>
      <c r="O89" s="118"/>
      <c r="P89" s="118"/>
      <c r="Q89" s="309">
        <f t="shared" si="69"/>
        <v>0</v>
      </c>
      <c r="R89" s="118"/>
      <c r="S89" s="118"/>
      <c r="T89" s="118"/>
      <c r="W89" s="286">
        <f t="shared" si="55"/>
        <v>0</v>
      </c>
      <c r="Y89" s="113"/>
      <c r="Z89" s="113"/>
    </row>
    <row r="90" spans="1:26" ht="13.8" hidden="1" outlineLevel="3" thickBot="1" x14ac:dyDescent="0.3">
      <c r="A90" s="98" t="str">
        <f t="shared" si="53"/>
        <v/>
      </c>
      <c r="C90" s="119"/>
      <c r="D90" s="120"/>
      <c r="E90" s="119"/>
      <c r="F90" s="122"/>
      <c r="G90" s="122"/>
      <c r="H90" s="123"/>
      <c r="I90" s="122"/>
      <c r="J90" s="124">
        <f t="shared" si="70"/>
        <v>0</v>
      </c>
      <c r="K90" s="124"/>
      <c r="M90" s="124"/>
      <c r="N90" s="124"/>
      <c r="O90" s="124"/>
      <c r="P90" s="124"/>
      <c r="Q90" s="309">
        <f t="shared" si="69"/>
        <v>0</v>
      </c>
      <c r="R90" s="124"/>
      <c r="S90" s="124"/>
      <c r="T90" s="124"/>
      <c r="W90" s="286">
        <f t="shared" si="55"/>
        <v>0</v>
      </c>
      <c r="Y90" s="119"/>
      <c r="Z90" s="119"/>
    </row>
    <row r="91" spans="1:26" ht="13.8" hidden="1" outlineLevel="2" thickBot="1" x14ac:dyDescent="0.3">
      <c r="A91" s="98" t="str">
        <f t="shared" si="53"/>
        <v>A1.3.3</v>
      </c>
      <c r="C91" s="101" t="s">
        <v>165</v>
      </c>
      <c r="D91" s="92" t="s">
        <v>223</v>
      </c>
      <c r="E91" s="101" t="s">
        <v>187</v>
      </c>
      <c r="F91" s="103"/>
      <c r="G91" s="103"/>
      <c r="H91" s="104"/>
      <c r="I91" s="104"/>
      <c r="J91" s="105">
        <f>SUM(J92:J95)</f>
        <v>0</v>
      </c>
      <c r="K91" s="105"/>
      <c r="M91" s="105">
        <f t="shared" ref="M91:T91" si="71">SUM(M92:M95)</f>
        <v>0</v>
      </c>
      <c r="N91" s="105">
        <f t="shared" si="71"/>
        <v>0</v>
      </c>
      <c r="O91" s="105">
        <f t="shared" si="71"/>
        <v>0</v>
      </c>
      <c r="P91" s="105">
        <f t="shared" si="71"/>
        <v>0</v>
      </c>
      <c r="Q91" s="105">
        <f t="shared" si="71"/>
        <v>0</v>
      </c>
      <c r="R91" s="105">
        <f t="shared" si="71"/>
        <v>0</v>
      </c>
      <c r="S91" s="105">
        <f t="shared" si="71"/>
        <v>0</v>
      </c>
      <c r="T91" s="105">
        <f t="shared" si="71"/>
        <v>0</v>
      </c>
      <c r="W91" s="286">
        <f t="shared" si="55"/>
        <v>0</v>
      </c>
      <c r="Y91" s="101"/>
      <c r="Z91" s="101"/>
    </row>
    <row r="92" spans="1:26" ht="13.8" hidden="1" outlineLevel="3" thickBot="1" x14ac:dyDescent="0.3">
      <c r="A92" s="98" t="str">
        <f t="shared" si="53"/>
        <v/>
      </c>
      <c r="C92" s="106"/>
      <c r="D92" s="107"/>
      <c r="E92" s="106"/>
      <c r="F92" s="109"/>
      <c r="G92" s="109"/>
      <c r="H92" s="110"/>
      <c r="I92" s="111"/>
      <c r="J92" s="112">
        <f t="shared" ref="J92:J95" si="72">+G92*H92</f>
        <v>0</v>
      </c>
      <c r="K92" s="112"/>
      <c r="M92" s="112"/>
      <c r="N92" s="112"/>
      <c r="O92" s="112"/>
      <c r="P92" s="112"/>
      <c r="Q92" s="309">
        <f t="shared" ref="Q92:Q95" si="73">SUM(M92:P92)</f>
        <v>0</v>
      </c>
      <c r="R92" s="112"/>
      <c r="S92" s="112"/>
      <c r="T92" s="112"/>
      <c r="W92" s="286">
        <f t="shared" si="55"/>
        <v>0</v>
      </c>
      <c r="Y92" s="106"/>
      <c r="Z92" s="106"/>
    </row>
    <row r="93" spans="1:26" ht="13.8" hidden="1" outlineLevel="3" thickBot="1" x14ac:dyDescent="0.3">
      <c r="A93" s="98" t="str">
        <f t="shared" si="53"/>
        <v/>
      </c>
      <c r="C93" s="113"/>
      <c r="D93" s="114"/>
      <c r="E93" s="113"/>
      <c r="F93" s="116"/>
      <c r="G93" s="116"/>
      <c r="H93" s="117"/>
      <c r="I93" s="117"/>
      <c r="J93" s="118">
        <f t="shared" si="72"/>
        <v>0</v>
      </c>
      <c r="K93" s="118"/>
      <c r="M93" s="118"/>
      <c r="N93" s="118"/>
      <c r="O93" s="118"/>
      <c r="P93" s="118"/>
      <c r="Q93" s="309">
        <f t="shared" si="73"/>
        <v>0</v>
      </c>
      <c r="R93" s="118"/>
      <c r="S93" s="118"/>
      <c r="T93" s="118"/>
      <c r="W93" s="286">
        <f t="shared" si="55"/>
        <v>0</v>
      </c>
      <c r="Y93" s="113"/>
      <c r="Z93" s="113"/>
    </row>
    <row r="94" spans="1:26" ht="13.8" hidden="1" outlineLevel="3" thickBot="1" x14ac:dyDescent="0.3">
      <c r="A94" s="98" t="str">
        <f t="shared" si="53"/>
        <v/>
      </c>
      <c r="C94" s="113"/>
      <c r="D94" s="114"/>
      <c r="E94" s="113"/>
      <c r="F94" s="116"/>
      <c r="G94" s="116"/>
      <c r="H94" s="117"/>
      <c r="I94" s="117"/>
      <c r="J94" s="118">
        <f t="shared" si="72"/>
        <v>0</v>
      </c>
      <c r="K94" s="118"/>
      <c r="M94" s="118"/>
      <c r="N94" s="118"/>
      <c r="O94" s="118"/>
      <c r="P94" s="118"/>
      <c r="Q94" s="309">
        <f t="shared" si="73"/>
        <v>0</v>
      </c>
      <c r="R94" s="118"/>
      <c r="S94" s="118"/>
      <c r="T94" s="118"/>
      <c r="W94" s="286">
        <f t="shared" si="55"/>
        <v>0</v>
      </c>
      <c r="Y94" s="113"/>
      <c r="Z94" s="113"/>
    </row>
    <row r="95" spans="1:26" ht="13.8" hidden="1" outlineLevel="3" thickBot="1" x14ac:dyDescent="0.3">
      <c r="A95" s="98" t="str">
        <f t="shared" si="53"/>
        <v/>
      </c>
      <c r="C95" s="119"/>
      <c r="D95" s="120"/>
      <c r="E95" s="119"/>
      <c r="F95" s="122"/>
      <c r="G95" s="122"/>
      <c r="H95" s="123"/>
      <c r="I95" s="123"/>
      <c r="J95" s="118">
        <f t="shared" si="72"/>
        <v>0</v>
      </c>
      <c r="K95" s="118"/>
      <c r="M95" s="124"/>
      <c r="N95" s="124"/>
      <c r="O95" s="124"/>
      <c r="P95" s="124"/>
      <c r="Q95" s="309">
        <f t="shared" si="73"/>
        <v>0</v>
      </c>
      <c r="R95" s="124"/>
      <c r="S95" s="124"/>
      <c r="T95" s="124"/>
      <c r="W95" s="286">
        <f t="shared" si="55"/>
        <v>0</v>
      </c>
      <c r="Y95" s="119"/>
      <c r="Z95" s="119"/>
    </row>
    <row r="96" spans="1:26" ht="27" hidden="1" outlineLevel="2" thickBot="1" x14ac:dyDescent="0.3">
      <c r="A96" s="98" t="str">
        <f t="shared" si="53"/>
        <v>A1.3.4</v>
      </c>
      <c r="C96" s="101" t="s">
        <v>165</v>
      </c>
      <c r="D96" s="92" t="s">
        <v>224</v>
      </c>
      <c r="E96" s="101" t="s">
        <v>193</v>
      </c>
      <c r="F96" s="103"/>
      <c r="G96" s="103"/>
      <c r="H96" s="104"/>
      <c r="I96" s="104"/>
      <c r="J96" s="105">
        <f>SUM(J97:J100)</f>
        <v>0</v>
      </c>
      <c r="K96" s="105"/>
      <c r="M96" s="105">
        <f t="shared" ref="M96:T96" si="74">SUM(M97:M100)</f>
        <v>0</v>
      </c>
      <c r="N96" s="105">
        <f t="shared" si="74"/>
        <v>0</v>
      </c>
      <c r="O96" s="105">
        <f t="shared" si="74"/>
        <v>0</v>
      </c>
      <c r="P96" s="105">
        <f t="shared" si="74"/>
        <v>0</v>
      </c>
      <c r="Q96" s="105">
        <f t="shared" si="74"/>
        <v>0</v>
      </c>
      <c r="R96" s="105">
        <f t="shared" si="74"/>
        <v>0</v>
      </c>
      <c r="S96" s="105">
        <f t="shared" si="74"/>
        <v>0</v>
      </c>
      <c r="T96" s="105">
        <f t="shared" si="74"/>
        <v>0</v>
      </c>
      <c r="W96" s="286">
        <f t="shared" si="55"/>
        <v>0</v>
      </c>
      <c r="Y96" s="101"/>
      <c r="Z96" s="101"/>
    </row>
    <row r="97" spans="1:26" ht="13.8" hidden="1" outlineLevel="3" thickBot="1" x14ac:dyDescent="0.3">
      <c r="A97" s="98" t="str">
        <f t="shared" si="53"/>
        <v/>
      </c>
      <c r="C97" s="106"/>
      <c r="D97" s="107"/>
      <c r="E97" s="106"/>
      <c r="F97" s="109"/>
      <c r="G97" s="109"/>
      <c r="H97" s="110"/>
      <c r="I97" s="125"/>
      <c r="J97" s="112">
        <f t="shared" ref="J97:J100" si="75">+G97*H97*I97</f>
        <v>0</v>
      </c>
      <c r="K97" s="112"/>
      <c r="M97" s="112"/>
      <c r="N97" s="112"/>
      <c r="O97" s="112"/>
      <c r="P97" s="112"/>
      <c r="Q97" s="309">
        <f t="shared" ref="Q97:Q100" si="76">SUM(M97:P97)</f>
        <v>0</v>
      </c>
      <c r="R97" s="112"/>
      <c r="S97" s="112"/>
      <c r="T97" s="112"/>
      <c r="W97" s="286">
        <f t="shared" si="55"/>
        <v>0</v>
      </c>
      <c r="Y97" s="106"/>
      <c r="Z97" s="106"/>
    </row>
    <row r="98" spans="1:26" ht="13.8" hidden="1" outlineLevel="3" thickBot="1" x14ac:dyDescent="0.3">
      <c r="A98" s="98" t="str">
        <f t="shared" si="53"/>
        <v/>
      </c>
      <c r="C98" s="113"/>
      <c r="D98" s="114"/>
      <c r="E98" s="113"/>
      <c r="F98" s="116"/>
      <c r="G98" s="116"/>
      <c r="H98" s="117"/>
      <c r="I98" s="116"/>
      <c r="J98" s="118">
        <f t="shared" si="75"/>
        <v>0</v>
      </c>
      <c r="K98" s="118"/>
      <c r="M98" s="118"/>
      <c r="N98" s="118"/>
      <c r="O98" s="118"/>
      <c r="P98" s="118"/>
      <c r="Q98" s="309">
        <f t="shared" si="76"/>
        <v>0</v>
      </c>
      <c r="R98" s="118"/>
      <c r="S98" s="118"/>
      <c r="T98" s="118"/>
      <c r="W98" s="286">
        <f t="shared" si="55"/>
        <v>0</v>
      </c>
      <c r="Y98" s="113"/>
      <c r="Z98" s="113"/>
    </row>
    <row r="99" spans="1:26" ht="13.8" hidden="1" outlineLevel="3" thickBot="1" x14ac:dyDescent="0.3">
      <c r="A99" s="98" t="str">
        <f t="shared" si="53"/>
        <v/>
      </c>
      <c r="C99" s="113"/>
      <c r="D99" s="114"/>
      <c r="E99" s="113"/>
      <c r="F99" s="116"/>
      <c r="G99" s="116"/>
      <c r="H99" s="117"/>
      <c r="I99" s="117"/>
      <c r="J99" s="118">
        <f t="shared" si="75"/>
        <v>0</v>
      </c>
      <c r="K99" s="118"/>
      <c r="M99" s="118"/>
      <c r="N99" s="118"/>
      <c r="O99" s="118"/>
      <c r="P99" s="118"/>
      <c r="Q99" s="309">
        <f t="shared" si="76"/>
        <v>0</v>
      </c>
      <c r="R99" s="118"/>
      <c r="S99" s="118"/>
      <c r="T99" s="118"/>
      <c r="W99" s="286">
        <f t="shared" si="55"/>
        <v>0</v>
      </c>
      <c r="Y99" s="113"/>
      <c r="Z99" s="113"/>
    </row>
    <row r="100" spans="1:26" ht="13.8" hidden="1" outlineLevel="3" thickBot="1" x14ac:dyDescent="0.3">
      <c r="A100" s="98" t="str">
        <f t="shared" si="53"/>
        <v/>
      </c>
      <c r="C100" s="119"/>
      <c r="D100" s="120"/>
      <c r="E100" s="119"/>
      <c r="F100" s="122"/>
      <c r="G100" s="122"/>
      <c r="H100" s="123"/>
      <c r="I100" s="123"/>
      <c r="J100" s="124">
        <f t="shared" si="75"/>
        <v>0</v>
      </c>
      <c r="K100" s="124"/>
      <c r="M100" s="124"/>
      <c r="N100" s="124"/>
      <c r="O100" s="124"/>
      <c r="P100" s="124"/>
      <c r="Q100" s="309">
        <f t="shared" si="76"/>
        <v>0</v>
      </c>
      <c r="R100" s="124"/>
      <c r="S100" s="124"/>
      <c r="T100" s="124"/>
      <c r="W100" s="286">
        <f t="shared" si="55"/>
        <v>0</v>
      </c>
      <c r="Y100" s="119"/>
      <c r="Z100" s="119"/>
    </row>
    <row r="101" spans="1:26" ht="13.8" hidden="1" outlineLevel="2" thickBot="1" x14ac:dyDescent="0.3">
      <c r="A101" s="98" t="str">
        <f t="shared" si="53"/>
        <v>A1.3.5</v>
      </c>
      <c r="C101" s="101" t="s">
        <v>165</v>
      </c>
      <c r="D101" s="92" t="s">
        <v>225</v>
      </c>
      <c r="E101" s="101" t="s">
        <v>198</v>
      </c>
      <c r="F101" s="103"/>
      <c r="G101" s="103"/>
      <c r="H101" s="104"/>
      <c r="I101" s="104"/>
      <c r="J101" s="105">
        <f>SUM(J102:J105)</f>
        <v>0</v>
      </c>
      <c r="K101" s="105"/>
      <c r="M101" s="105">
        <f t="shared" ref="M101:T101" si="77">SUM(M102:M105)</f>
        <v>0</v>
      </c>
      <c r="N101" s="105">
        <f t="shared" si="77"/>
        <v>0</v>
      </c>
      <c r="O101" s="105">
        <f t="shared" si="77"/>
        <v>0</v>
      </c>
      <c r="P101" s="105">
        <f t="shared" si="77"/>
        <v>0</v>
      </c>
      <c r="Q101" s="105">
        <f t="shared" si="77"/>
        <v>0</v>
      </c>
      <c r="R101" s="105">
        <f t="shared" si="77"/>
        <v>0</v>
      </c>
      <c r="S101" s="105">
        <f t="shared" si="77"/>
        <v>0</v>
      </c>
      <c r="T101" s="105">
        <f t="shared" si="77"/>
        <v>0</v>
      </c>
      <c r="W101" s="286">
        <f t="shared" si="55"/>
        <v>0</v>
      </c>
      <c r="Y101" s="101"/>
      <c r="Z101" s="101"/>
    </row>
    <row r="102" spans="1:26" ht="13.8" hidden="1" outlineLevel="3" thickBot="1" x14ac:dyDescent="0.3">
      <c r="A102" s="98" t="str">
        <f t="shared" si="53"/>
        <v/>
      </c>
      <c r="C102" s="106"/>
      <c r="D102" s="107"/>
      <c r="E102" s="106"/>
      <c r="F102" s="109"/>
      <c r="G102" s="109"/>
      <c r="H102" s="110"/>
      <c r="I102" s="111"/>
      <c r="J102" s="112">
        <f>+G102*H102</f>
        <v>0</v>
      </c>
      <c r="K102" s="112"/>
      <c r="M102" s="112"/>
      <c r="N102" s="112"/>
      <c r="O102" s="112"/>
      <c r="P102" s="112"/>
      <c r="Q102" s="309">
        <f t="shared" ref="Q102:Q105" si="78">SUM(M102:P102)</f>
        <v>0</v>
      </c>
      <c r="R102" s="112"/>
      <c r="S102" s="112"/>
      <c r="T102" s="112"/>
      <c r="W102" s="286">
        <f t="shared" si="55"/>
        <v>0</v>
      </c>
      <c r="Y102" s="106"/>
      <c r="Z102" s="106"/>
    </row>
    <row r="103" spans="1:26" ht="13.8" hidden="1" outlineLevel="3" thickBot="1" x14ac:dyDescent="0.3">
      <c r="A103" s="98" t="str">
        <f t="shared" si="53"/>
        <v/>
      </c>
      <c r="C103" s="113"/>
      <c r="D103" s="114"/>
      <c r="E103" s="113"/>
      <c r="F103" s="116"/>
      <c r="G103" s="116"/>
      <c r="H103" s="117"/>
      <c r="I103" s="117"/>
      <c r="J103" s="118">
        <f t="shared" ref="J103:J105" si="79">+G103*H103</f>
        <v>0</v>
      </c>
      <c r="K103" s="118"/>
      <c r="M103" s="118"/>
      <c r="N103" s="118"/>
      <c r="O103" s="118"/>
      <c r="P103" s="118"/>
      <c r="Q103" s="309">
        <f t="shared" si="78"/>
        <v>0</v>
      </c>
      <c r="R103" s="118"/>
      <c r="S103" s="118"/>
      <c r="T103" s="118"/>
      <c r="W103" s="286">
        <f t="shared" si="55"/>
        <v>0</v>
      </c>
      <c r="Y103" s="113"/>
      <c r="Z103" s="113"/>
    </row>
    <row r="104" spans="1:26" ht="13.8" hidden="1" outlineLevel="3" thickBot="1" x14ac:dyDescent="0.3">
      <c r="A104" s="98" t="str">
        <f t="shared" si="53"/>
        <v/>
      </c>
      <c r="C104" s="113"/>
      <c r="D104" s="114"/>
      <c r="E104" s="113"/>
      <c r="F104" s="116"/>
      <c r="G104" s="116"/>
      <c r="H104" s="117"/>
      <c r="I104" s="117"/>
      <c r="J104" s="118">
        <f t="shared" si="79"/>
        <v>0</v>
      </c>
      <c r="K104" s="118"/>
      <c r="M104" s="118"/>
      <c r="N104" s="118"/>
      <c r="O104" s="118"/>
      <c r="P104" s="118"/>
      <c r="Q104" s="309">
        <f t="shared" si="78"/>
        <v>0</v>
      </c>
      <c r="R104" s="118"/>
      <c r="S104" s="118"/>
      <c r="T104" s="118"/>
      <c r="W104" s="286">
        <f t="shared" si="55"/>
        <v>0</v>
      </c>
      <c r="Y104" s="113"/>
      <c r="Z104" s="113"/>
    </row>
    <row r="105" spans="1:26" ht="13.8" hidden="1" outlineLevel="3" thickBot="1" x14ac:dyDescent="0.3">
      <c r="A105" s="98" t="str">
        <f t="shared" si="53"/>
        <v/>
      </c>
      <c r="C105" s="119"/>
      <c r="D105" s="120"/>
      <c r="E105" s="119"/>
      <c r="F105" s="122"/>
      <c r="G105" s="122"/>
      <c r="H105" s="123"/>
      <c r="I105" s="123"/>
      <c r="J105" s="124">
        <f t="shared" si="79"/>
        <v>0</v>
      </c>
      <c r="K105" s="124"/>
      <c r="M105" s="124"/>
      <c r="N105" s="124"/>
      <c r="O105" s="124"/>
      <c r="P105" s="124"/>
      <c r="Q105" s="309">
        <f t="shared" si="78"/>
        <v>0</v>
      </c>
      <c r="R105" s="124"/>
      <c r="S105" s="124"/>
      <c r="T105" s="124"/>
      <c r="W105" s="286">
        <f t="shared" si="55"/>
        <v>0</v>
      </c>
      <c r="Y105" s="119"/>
      <c r="Z105" s="119"/>
    </row>
    <row r="106" spans="1:26" ht="13.8" hidden="1" outlineLevel="2" thickBot="1" x14ac:dyDescent="0.3">
      <c r="A106" s="98" t="str">
        <f t="shared" si="53"/>
        <v>A1.3.6</v>
      </c>
      <c r="C106" s="101" t="s">
        <v>165</v>
      </c>
      <c r="D106" s="92" t="s">
        <v>226</v>
      </c>
      <c r="E106" s="101" t="s">
        <v>203</v>
      </c>
      <c r="F106" s="103"/>
      <c r="G106" s="103"/>
      <c r="H106" s="104"/>
      <c r="I106" s="104"/>
      <c r="J106" s="105">
        <f>SUM(J107:J110)</f>
        <v>0</v>
      </c>
      <c r="K106" s="105"/>
      <c r="M106" s="105">
        <f t="shared" ref="M106:T106" si="80">SUM(M107:M110)</f>
        <v>0</v>
      </c>
      <c r="N106" s="105">
        <f t="shared" si="80"/>
        <v>0</v>
      </c>
      <c r="O106" s="105">
        <f t="shared" si="80"/>
        <v>0</v>
      </c>
      <c r="P106" s="105">
        <f t="shared" si="80"/>
        <v>0</v>
      </c>
      <c r="Q106" s="105">
        <f t="shared" si="80"/>
        <v>0</v>
      </c>
      <c r="R106" s="105">
        <f t="shared" si="80"/>
        <v>0</v>
      </c>
      <c r="S106" s="105">
        <f t="shared" si="80"/>
        <v>0</v>
      </c>
      <c r="T106" s="105">
        <f t="shared" si="80"/>
        <v>0</v>
      </c>
      <c r="W106" s="286">
        <f t="shared" si="55"/>
        <v>0</v>
      </c>
      <c r="Y106" s="101"/>
      <c r="Z106" s="101"/>
    </row>
    <row r="107" spans="1:26" ht="13.8" hidden="1" outlineLevel="3" thickBot="1" x14ac:dyDescent="0.3">
      <c r="A107" s="98" t="str">
        <f t="shared" si="53"/>
        <v/>
      </c>
      <c r="C107" s="106"/>
      <c r="D107" s="107"/>
      <c r="E107" s="106"/>
      <c r="F107" s="109"/>
      <c r="G107" s="109"/>
      <c r="H107" s="110"/>
      <c r="I107" s="111"/>
      <c r="J107" s="112">
        <f t="shared" ref="J107:J115" si="81">+G107*H107</f>
        <v>0</v>
      </c>
      <c r="K107" s="112"/>
      <c r="M107" s="112"/>
      <c r="N107" s="112"/>
      <c r="O107" s="112"/>
      <c r="P107" s="112"/>
      <c r="Q107" s="309">
        <f t="shared" ref="Q107:Q110" si="82">SUM(M107:P107)</f>
        <v>0</v>
      </c>
      <c r="R107" s="112"/>
      <c r="S107" s="112"/>
      <c r="T107" s="112"/>
      <c r="W107" s="286">
        <f t="shared" si="55"/>
        <v>0</v>
      </c>
      <c r="Y107" s="106"/>
      <c r="Z107" s="106"/>
    </row>
    <row r="108" spans="1:26" ht="13.8" hidden="1" outlineLevel="3" thickBot="1" x14ac:dyDescent="0.3">
      <c r="A108" s="98" t="str">
        <f t="shared" si="53"/>
        <v/>
      </c>
      <c r="C108" s="113"/>
      <c r="D108" s="114"/>
      <c r="E108" s="113"/>
      <c r="F108" s="116"/>
      <c r="G108" s="116"/>
      <c r="H108" s="117"/>
      <c r="I108" s="117"/>
      <c r="J108" s="118">
        <f t="shared" si="81"/>
        <v>0</v>
      </c>
      <c r="K108" s="118"/>
      <c r="M108" s="118"/>
      <c r="N108" s="118"/>
      <c r="O108" s="118"/>
      <c r="P108" s="118"/>
      <c r="Q108" s="309">
        <f t="shared" si="82"/>
        <v>0</v>
      </c>
      <c r="R108" s="118"/>
      <c r="S108" s="118"/>
      <c r="T108" s="118"/>
      <c r="W108" s="286">
        <f t="shared" si="55"/>
        <v>0</v>
      </c>
      <c r="Y108" s="113"/>
      <c r="Z108" s="113"/>
    </row>
    <row r="109" spans="1:26" ht="13.8" hidden="1" outlineLevel="3" thickBot="1" x14ac:dyDescent="0.3">
      <c r="A109" s="98" t="str">
        <f t="shared" si="53"/>
        <v/>
      </c>
      <c r="C109" s="113"/>
      <c r="D109" s="114"/>
      <c r="E109" s="113"/>
      <c r="F109" s="116"/>
      <c r="G109" s="116"/>
      <c r="H109" s="117"/>
      <c r="I109" s="117"/>
      <c r="J109" s="118">
        <f t="shared" si="81"/>
        <v>0</v>
      </c>
      <c r="K109" s="118"/>
      <c r="M109" s="118"/>
      <c r="N109" s="118"/>
      <c r="O109" s="118"/>
      <c r="P109" s="118"/>
      <c r="Q109" s="309">
        <f t="shared" si="82"/>
        <v>0</v>
      </c>
      <c r="R109" s="118"/>
      <c r="S109" s="118"/>
      <c r="T109" s="118"/>
      <c r="W109" s="286">
        <f t="shared" si="55"/>
        <v>0</v>
      </c>
      <c r="Y109" s="113"/>
      <c r="Z109" s="113"/>
    </row>
    <row r="110" spans="1:26" ht="13.8" hidden="1" outlineLevel="3" thickBot="1" x14ac:dyDescent="0.3">
      <c r="A110" s="98" t="str">
        <f t="shared" si="53"/>
        <v/>
      </c>
      <c r="C110" s="119"/>
      <c r="D110" s="120"/>
      <c r="E110" s="119"/>
      <c r="F110" s="122"/>
      <c r="G110" s="122"/>
      <c r="H110" s="123"/>
      <c r="I110" s="123"/>
      <c r="J110" s="124">
        <f t="shared" si="81"/>
        <v>0</v>
      </c>
      <c r="K110" s="124"/>
      <c r="M110" s="124"/>
      <c r="N110" s="124"/>
      <c r="O110" s="124"/>
      <c r="P110" s="124"/>
      <c r="Q110" s="309">
        <f t="shared" si="82"/>
        <v>0</v>
      </c>
      <c r="R110" s="124"/>
      <c r="S110" s="124"/>
      <c r="T110" s="124"/>
      <c r="W110" s="286">
        <f t="shared" si="55"/>
        <v>0</v>
      </c>
      <c r="Y110" s="119"/>
      <c r="Z110" s="119"/>
    </row>
    <row r="111" spans="1:26" hidden="1" outlineLevel="2" x14ac:dyDescent="0.25">
      <c r="A111" s="98" t="str">
        <f t="shared" si="53"/>
        <v>A1.3.7</v>
      </c>
      <c r="C111" s="101" t="s">
        <v>165</v>
      </c>
      <c r="D111" s="92" t="s">
        <v>227</v>
      </c>
      <c r="E111" s="101" t="s">
        <v>207</v>
      </c>
      <c r="F111" s="103"/>
      <c r="G111" s="103"/>
      <c r="H111" s="104"/>
      <c r="I111" s="104"/>
      <c r="J111" s="105">
        <f>SUM(J112:J115)</f>
        <v>0</v>
      </c>
      <c r="K111" s="105"/>
      <c r="M111" s="105">
        <f t="shared" ref="M111:T111" si="83">SUM(M112:M115)</f>
        <v>0</v>
      </c>
      <c r="N111" s="105">
        <f t="shared" si="83"/>
        <v>0</v>
      </c>
      <c r="O111" s="105">
        <f t="shared" si="83"/>
        <v>0</v>
      </c>
      <c r="P111" s="105">
        <f t="shared" si="83"/>
        <v>0</v>
      </c>
      <c r="Q111" s="105">
        <f t="shared" si="83"/>
        <v>0</v>
      </c>
      <c r="R111" s="105">
        <f t="shared" si="83"/>
        <v>0</v>
      </c>
      <c r="S111" s="105">
        <f t="shared" si="83"/>
        <v>0</v>
      </c>
      <c r="T111" s="105">
        <f t="shared" si="83"/>
        <v>0</v>
      </c>
      <c r="W111" s="286">
        <f t="shared" si="55"/>
        <v>0</v>
      </c>
      <c r="Y111" s="101"/>
      <c r="Z111" s="101"/>
    </row>
    <row r="112" spans="1:26" ht="13.8" hidden="1" outlineLevel="3" thickBot="1" x14ac:dyDescent="0.3">
      <c r="A112" s="98" t="str">
        <f t="shared" si="53"/>
        <v/>
      </c>
      <c r="C112" s="106"/>
      <c r="D112" s="107"/>
      <c r="E112" s="106"/>
      <c r="F112" s="109"/>
      <c r="G112" s="109"/>
      <c r="H112" s="110"/>
      <c r="I112" s="111"/>
      <c r="J112" s="112">
        <f t="shared" si="81"/>
        <v>0</v>
      </c>
      <c r="K112" s="112"/>
      <c r="M112" s="112"/>
      <c r="N112" s="112"/>
      <c r="O112" s="112"/>
      <c r="P112" s="112"/>
      <c r="Q112" s="309">
        <f t="shared" ref="Q112:Q115" si="84">SUM(M112:P112)</f>
        <v>0</v>
      </c>
      <c r="R112" s="112"/>
      <c r="S112" s="112"/>
      <c r="T112" s="112"/>
      <c r="W112" s="286">
        <f t="shared" si="55"/>
        <v>0</v>
      </c>
      <c r="Y112" s="106"/>
      <c r="Z112" s="106"/>
    </row>
    <row r="113" spans="1:26" ht="13.8" hidden="1" outlineLevel="3" thickBot="1" x14ac:dyDescent="0.3">
      <c r="A113" s="98" t="str">
        <f t="shared" si="53"/>
        <v/>
      </c>
      <c r="C113" s="113"/>
      <c r="D113" s="114"/>
      <c r="E113" s="113"/>
      <c r="F113" s="116"/>
      <c r="G113" s="116"/>
      <c r="H113" s="117"/>
      <c r="I113" s="117"/>
      <c r="J113" s="118">
        <f t="shared" si="81"/>
        <v>0</v>
      </c>
      <c r="K113" s="118"/>
      <c r="M113" s="118"/>
      <c r="N113" s="118"/>
      <c r="O113" s="118"/>
      <c r="P113" s="118"/>
      <c r="Q113" s="309">
        <f t="shared" si="84"/>
        <v>0</v>
      </c>
      <c r="R113" s="118"/>
      <c r="S113" s="118"/>
      <c r="T113" s="118"/>
      <c r="W113" s="286">
        <f t="shared" si="55"/>
        <v>0</v>
      </c>
      <c r="Y113" s="113"/>
      <c r="Z113" s="113"/>
    </row>
    <row r="114" spans="1:26" ht="13.8" hidden="1" outlineLevel="3" thickBot="1" x14ac:dyDescent="0.3">
      <c r="A114" s="98" t="str">
        <f t="shared" si="53"/>
        <v/>
      </c>
      <c r="C114" s="113"/>
      <c r="D114" s="114"/>
      <c r="E114" s="113"/>
      <c r="F114" s="116"/>
      <c r="G114" s="116"/>
      <c r="H114" s="117"/>
      <c r="I114" s="117"/>
      <c r="J114" s="118">
        <f t="shared" si="81"/>
        <v>0</v>
      </c>
      <c r="K114" s="118"/>
      <c r="M114" s="118"/>
      <c r="N114" s="118"/>
      <c r="O114" s="118"/>
      <c r="P114" s="118"/>
      <c r="Q114" s="309">
        <f t="shared" si="84"/>
        <v>0</v>
      </c>
      <c r="R114" s="118"/>
      <c r="S114" s="118"/>
      <c r="T114" s="118"/>
      <c r="W114" s="286">
        <f t="shared" si="55"/>
        <v>0</v>
      </c>
      <c r="Y114" s="113"/>
      <c r="Z114" s="113"/>
    </row>
    <row r="115" spans="1:26" ht="13.8" hidden="1" outlineLevel="3" thickBot="1" x14ac:dyDescent="0.3">
      <c r="A115" s="98" t="str">
        <f t="shared" si="53"/>
        <v/>
      </c>
      <c r="C115" s="119"/>
      <c r="D115" s="120"/>
      <c r="E115" s="119"/>
      <c r="F115" s="122"/>
      <c r="G115" s="122"/>
      <c r="H115" s="123"/>
      <c r="I115" s="123"/>
      <c r="J115" s="118">
        <f t="shared" si="81"/>
        <v>0</v>
      </c>
      <c r="K115" s="118"/>
      <c r="M115" s="124"/>
      <c r="N115" s="124"/>
      <c r="O115" s="124"/>
      <c r="P115" s="124"/>
      <c r="Q115" s="309">
        <f t="shared" si="84"/>
        <v>0</v>
      </c>
      <c r="R115" s="124"/>
      <c r="S115" s="124"/>
      <c r="T115" s="124"/>
      <c r="W115" s="286">
        <f t="shared" si="55"/>
        <v>0</v>
      </c>
      <c r="Y115" s="119"/>
      <c r="Z115" s="119"/>
    </row>
    <row r="116" spans="1:26" s="10" customFormat="1" ht="13.8" collapsed="1" thickBot="1" x14ac:dyDescent="0.3">
      <c r="A116" s="98"/>
      <c r="B116" s="93"/>
      <c r="C116" s="51" t="s">
        <v>165</v>
      </c>
      <c r="D116" s="52">
        <v>2</v>
      </c>
      <c r="E116" s="53" t="s">
        <v>228</v>
      </c>
      <c r="F116" s="96"/>
      <c r="G116" s="96"/>
      <c r="H116" s="96"/>
      <c r="I116" s="96"/>
      <c r="J116" s="55">
        <f>+J117+J153+J189</f>
        <v>0</v>
      </c>
      <c r="K116" s="55"/>
      <c r="L116" s="307"/>
      <c r="M116" s="55">
        <f t="shared" ref="M116:T116" si="85">+M117+M153+M189</f>
        <v>0</v>
      </c>
      <c r="N116" s="55">
        <f t="shared" si="85"/>
        <v>0</v>
      </c>
      <c r="O116" s="55">
        <f t="shared" si="85"/>
        <v>0</v>
      </c>
      <c r="P116" s="55">
        <f t="shared" si="85"/>
        <v>0</v>
      </c>
      <c r="Q116" s="55">
        <f t="shared" si="85"/>
        <v>0</v>
      </c>
      <c r="R116" s="55">
        <f t="shared" si="85"/>
        <v>0</v>
      </c>
      <c r="S116" s="55">
        <f t="shared" si="85"/>
        <v>0</v>
      </c>
      <c r="T116" s="55">
        <f t="shared" si="85"/>
        <v>0</v>
      </c>
      <c r="U116" s="97"/>
      <c r="V116" s="97"/>
      <c r="W116" s="286">
        <f t="shared" si="55"/>
        <v>0</v>
      </c>
      <c r="X116" s="284"/>
      <c r="Y116" s="53"/>
      <c r="Z116" s="53"/>
    </row>
    <row r="117" spans="1:26" ht="14.4" hidden="1" outlineLevel="1" thickBot="1" x14ac:dyDescent="0.3">
      <c r="A117" s="98"/>
      <c r="C117" s="45" t="s">
        <v>165</v>
      </c>
      <c r="D117" s="45" t="s">
        <v>229</v>
      </c>
      <c r="E117" s="45" t="s">
        <v>168</v>
      </c>
      <c r="F117" s="94"/>
      <c r="G117" s="94"/>
      <c r="H117" s="94"/>
      <c r="I117" s="94"/>
      <c r="J117" s="100">
        <f>+J118+J123+J128+J133+J138+J143+J148</f>
        <v>0</v>
      </c>
      <c r="K117" s="100"/>
      <c r="M117" s="100">
        <f t="shared" ref="M117:T117" si="86">+M118+M123+M128+M133+M138+M143+M148</f>
        <v>0</v>
      </c>
      <c r="N117" s="100">
        <f t="shared" si="86"/>
        <v>0</v>
      </c>
      <c r="O117" s="100">
        <f t="shared" si="86"/>
        <v>0</v>
      </c>
      <c r="P117" s="100">
        <f t="shared" si="86"/>
        <v>0</v>
      </c>
      <c r="Q117" s="100">
        <f t="shared" si="86"/>
        <v>0</v>
      </c>
      <c r="R117" s="100">
        <f t="shared" si="86"/>
        <v>0</v>
      </c>
      <c r="S117" s="100">
        <f t="shared" si="86"/>
        <v>0</v>
      </c>
      <c r="T117" s="100">
        <f t="shared" si="86"/>
        <v>0</v>
      </c>
      <c r="W117" s="286">
        <f t="shared" si="55"/>
        <v>0</v>
      </c>
      <c r="Y117" s="45"/>
      <c r="Z117" s="45"/>
    </row>
    <row r="118" spans="1:26" ht="27" hidden="1" outlineLevel="2" thickBot="1" x14ac:dyDescent="0.3">
      <c r="A118" s="98" t="str">
        <f t="shared" si="53"/>
        <v>A2.1.1</v>
      </c>
      <c r="C118" s="101" t="s">
        <v>165</v>
      </c>
      <c r="D118" s="92" t="s">
        <v>230</v>
      </c>
      <c r="E118" s="101" t="s">
        <v>170</v>
      </c>
      <c r="F118" s="103"/>
      <c r="G118" s="103"/>
      <c r="H118" s="104"/>
      <c r="I118" s="104"/>
      <c r="J118" s="105">
        <f>SUM(J119:J122)</f>
        <v>0</v>
      </c>
      <c r="K118" s="105"/>
      <c r="M118" s="105">
        <f t="shared" ref="M118:T118" si="87">SUM(M119:M122)</f>
        <v>0</v>
      </c>
      <c r="N118" s="105">
        <f t="shared" si="87"/>
        <v>0</v>
      </c>
      <c r="O118" s="105">
        <f t="shared" si="87"/>
        <v>0</v>
      </c>
      <c r="P118" s="105">
        <f t="shared" si="87"/>
        <v>0</v>
      </c>
      <c r="Q118" s="105">
        <f t="shared" si="87"/>
        <v>0</v>
      </c>
      <c r="R118" s="105">
        <f t="shared" si="87"/>
        <v>0</v>
      </c>
      <c r="S118" s="105">
        <f t="shared" si="87"/>
        <v>0</v>
      </c>
      <c r="T118" s="105">
        <f t="shared" si="87"/>
        <v>0</v>
      </c>
      <c r="W118" s="286">
        <f t="shared" si="55"/>
        <v>0</v>
      </c>
      <c r="Y118" s="101"/>
      <c r="Z118" s="101"/>
    </row>
    <row r="119" spans="1:26" ht="13.8" hidden="1" outlineLevel="3" thickBot="1" x14ac:dyDescent="0.3">
      <c r="A119" s="98" t="str">
        <f t="shared" si="53"/>
        <v/>
      </c>
      <c r="C119" s="106"/>
      <c r="D119" s="107"/>
      <c r="E119" s="106"/>
      <c r="F119" s="109"/>
      <c r="G119" s="109"/>
      <c r="H119" s="110"/>
      <c r="I119" s="111"/>
      <c r="J119" s="112">
        <f>+G119*H119*I119</f>
        <v>0</v>
      </c>
      <c r="K119" s="112"/>
      <c r="M119" s="112">
        <f>+$H$119*$I$119*3</f>
        <v>0</v>
      </c>
      <c r="N119" s="112">
        <f t="shared" ref="N119:P119" si="88">+$H$82*$I$82*3</f>
        <v>0</v>
      </c>
      <c r="O119" s="112">
        <f t="shared" si="88"/>
        <v>0</v>
      </c>
      <c r="P119" s="112">
        <f t="shared" si="88"/>
        <v>0</v>
      </c>
      <c r="Q119" s="309">
        <f>SUM(M119:P119)</f>
        <v>0</v>
      </c>
      <c r="R119" s="112">
        <f>+Q119</f>
        <v>0</v>
      </c>
      <c r="S119" s="112">
        <f>+R119</f>
        <v>0</v>
      </c>
      <c r="T119" s="112">
        <f>+S119</f>
        <v>0</v>
      </c>
      <c r="W119" s="286">
        <f t="shared" si="55"/>
        <v>0</v>
      </c>
      <c r="Y119" s="106"/>
      <c r="Z119" s="106"/>
    </row>
    <row r="120" spans="1:26" ht="13.8" hidden="1" outlineLevel="3" thickBot="1" x14ac:dyDescent="0.3">
      <c r="A120" s="98" t="str">
        <f t="shared" si="53"/>
        <v/>
      </c>
      <c r="C120" s="113"/>
      <c r="D120" s="114"/>
      <c r="E120" s="113"/>
      <c r="F120" s="116"/>
      <c r="G120" s="116"/>
      <c r="H120" s="117"/>
      <c r="I120" s="288"/>
      <c r="J120" s="118">
        <f t="shared" ref="J120:J122" si="89">+G120*H120*I120</f>
        <v>0</v>
      </c>
      <c r="K120" s="118"/>
      <c r="M120" s="112">
        <f>+$H$120*$I$120*3</f>
        <v>0</v>
      </c>
      <c r="N120" s="112">
        <f t="shared" ref="N120:P120" si="90">+$H$120*$I$120*3</f>
        <v>0</v>
      </c>
      <c r="O120" s="112">
        <f t="shared" si="90"/>
        <v>0</v>
      </c>
      <c r="P120" s="112">
        <f t="shared" si="90"/>
        <v>0</v>
      </c>
      <c r="Q120" s="309">
        <f t="shared" ref="Q120:Q122" si="91">SUM(M120:P120)</f>
        <v>0</v>
      </c>
      <c r="R120" s="112">
        <f t="shared" ref="R120:T120" si="92">+Q120</f>
        <v>0</v>
      </c>
      <c r="S120" s="112">
        <f t="shared" si="92"/>
        <v>0</v>
      </c>
      <c r="T120" s="112">
        <f t="shared" si="92"/>
        <v>0</v>
      </c>
      <c r="W120" s="286">
        <f t="shared" si="55"/>
        <v>0</v>
      </c>
      <c r="Y120" s="113"/>
      <c r="Z120" s="113"/>
    </row>
    <row r="121" spans="1:26" ht="13.8" hidden="1" outlineLevel="3" thickBot="1" x14ac:dyDescent="0.3">
      <c r="A121" s="98" t="str">
        <f t="shared" si="53"/>
        <v/>
      </c>
      <c r="C121" s="113"/>
      <c r="D121" s="114"/>
      <c r="E121" s="113"/>
      <c r="F121" s="116"/>
      <c r="G121" s="116"/>
      <c r="H121" s="117"/>
      <c r="I121" s="288"/>
      <c r="J121" s="118">
        <f t="shared" si="89"/>
        <v>0</v>
      </c>
      <c r="K121" s="118"/>
      <c r="M121" s="112">
        <f>+$H$121*$I$121*3</f>
        <v>0</v>
      </c>
      <c r="N121" s="112">
        <f t="shared" ref="N121:P121" si="93">+$H$121*$I$121*3</f>
        <v>0</v>
      </c>
      <c r="O121" s="112">
        <f t="shared" si="93"/>
        <v>0</v>
      </c>
      <c r="P121" s="112">
        <f t="shared" si="93"/>
        <v>0</v>
      </c>
      <c r="Q121" s="309">
        <f t="shared" si="91"/>
        <v>0</v>
      </c>
      <c r="R121" s="112">
        <f t="shared" ref="R121:T121" si="94">+Q121</f>
        <v>0</v>
      </c>
      <c r="S121" s="112">
        <f t="shared" si="94"/>
        <v>0</v>
      </c>
      <c r="T121" s="112">
        <f t="shared" si="94"/>
        <v>0</v>
      </c>
      <c r="W121" s="286">
        <f t="shared" si="55"/>
        <v>0</v>
      </c>
      <c r="Y121" s="113"/>
      <c r="Z121" s="113"/>
    </row>
    <row r="122" spans="1:26" ht="13.8" hidden="1" outlineLevel="3" thickBot="1" x14ac:dyDescent="0.3">
      <c r="A122" s="98" t="str">
        <f t="shared" si="53"/>
        <v/>
      </c>
      <c r="C122" s="119"/>
      <c r="D122" s="120"/>
      <c r="E122" s="119"/>
      <c r="F122" s="122"/>
      <c r="G122" s="122"/>
      <c r="H122" s="123"/>
      <c r="I122" s="323"/>
      <c r="J122" s="124">
        <f t="shared" si="89"/>
        <v>0</v>
      </c>
      <c r="K122" s="124"/>
      <c r="M122" s="112">
        <f>+$H$122*$I$122*3</f>
        <v>0</v>
      </c>
      <c r="N122" s="112">
        <f t="shared" ref="N122:P122" si="95">+$H$122*$I$122*3</f>
        <v>0</v>
      </c>
      <c r="O122" s="112">
        <f t="shared" si="95"/>
        <v>0</v>
      </c>
      <c r="P122" s="112">
        <f t="shared" si="95"/>
        <v>0</v>
      </c>
      <c r="Q122" s="309">
        <f t="shared" si="91"/>
        <v>0</v>
      </c>
      <c r="R122" s="112">
        <f t="shared" ref="R122:T122" si="96">+Q122</f>
        <v>0</v>
      </c>
      <c r="S122" s="112">
        <f t="shared" si="96"/>
        <v>0</v>
      </c>
      <c r="T122" s="112">
        <f t="shared" si="96"/>
        <v>0</v>
      </c>
      <c r="W122" s="286">
        <f t="shared" si="55"/>
        <v>0</v>
      </c>
      <c r="Y122" s="119"/>
      <c r="Z122" s="119"/>
    </row>
    <row r="123" spans="1:26" ht="27" hidden="1" outlineLevel="2" thickBot="1" x14ac:dyDescent="0.3">
      <c r="A123" s="98" t="str">
        <f t="shared" si="53"/>
        <v>A2.1.2</v>
      </c>
      <c r="C123" s="101" t="s">
        <v>165</v>
      </c>
      <c r="D123" s="92" t="s">
        <v>231</v>
      </c>
      <c r="E123" s="101" t="s">
        <v>178</v>
      </c>
      <c r="F123" s="103"/>
      <c r="G123" s="103"/>
      <c r="H123" s="104"/>
      <c r="I123" s="104"/>
      <c r="J123" s="105">
        <f>SUM(J124:J127)</f>
        <v>0</v>
      </c>
      <c r="K123" s="105"/>
      <c r="M123" s="105">
        <f t="shared" ref="M123:T123" si="97">SUM(M124:M127)</f>
        <v>0</v>
      </c>
      <c r="N123" s="105">
        <f t="shared" si="97"/>
        <v>0</v>
      </c>
      <c r="O123" s="105">
        <f t="shared" si="97"/>
        <v>0</v>
      </c>
      <c r="P123" s="105">
        <f t="shared" si="97"/>
        <v>0</v>
      </c>
      <c r="Q123" s="105">
        <f t="shared" si="97"/>
        <v>0</v>
      </c>
      <c r="R123" s="105">
        <f t="shared" si="97"/>
        <v>0</v>
      </c>
      <c r="S123" s="105">
        <f t="shared" si="97"/>
        <v>0</v>
      </c>
      <c r="T123" s="105">
        <f t="shared" si="97"/>
        <v>0</v>
      </c>
      <c r="W123" s="286">
        <f t="shared" si="55"/>
        <v>0</v>
      </c>
      <c r="Y123" s="101"/>
      <c r="Z123" s="101"/>
    </row>
    <row r="124" spans="1:26" ht="13.8" hidden="1" outlineLevel="3" thickBot="1" x14ac:dyDescent="0.3">
      <c r="A124" s="98" t="str">
        <f t="shared" si="53"/>
        <v/>
      </c>
      <c r="C124" s="106"/>
      <c r="D124" s="107"/>
      <c r="E124" s="106"/>
      <c r="F124" s="109"/>
      <c r="G124" s="109"/>
      <c r="H124" s="110"/>
      <c r="I124" s="125"/>
      <c r="J124" s="112">
        <f>+G124*H124*I124</f>
        <v>0</v>
      </c>
      <c r="K124" s="112"/>
      <c r="M124" s="112"/>
      <c r="N124" s="112"/>
      <c r="O124" s="112"/>
      <c r="P124" s="112"/>
      <c r="Q124" s="309">
        <f t="shared" ref="Q124:Q127" si="98">SUM(M124:P124)</f>
        <v>0</v>
      </c>
      <c r="R124" s="112"/>
      <c r="S124" s="112"/>
      <c r="T124" s="112"/>
      <c r="W124" s="286">
        <f t="shared" si="55"/>
        <v>0</v>
      </c>
      <c r="Y124" s="106"/>
      <c r="Z124" s="106"/>
    </row>
    <row r="125" spans="1:26" ht="13.8" hidden="1" outlineLevel="3" thickBot="1" x14ac:dyDescent="0.3">
      <c r="A125" s="98" t="str">
        <f t="shared" si="53"/>
        <v/>
      </c>
      <c r="C125" s="113"/>
      <c r="D125" s="114"/>
      <c r="E125" s="113"/>
      <c r="F125" s="116"/>
      <c r="G125" s="116"/>
      <c r="H125" s="117"/>
      <c r="I125" s="116"/>
      <c r="J125" s="118">
        <f t="shared" ref="J125:J127" si="99">+G125*H125*I125</f>
        <v>0</v>
      </c>
      <c r="K125" s="118"/>
      <c r="M125" s="118"/>
      <c r="N125" s="118"/>
      <c r="O125" s="118"/>
      <c r="P125" s="118"/>
      <c r="Q125" s="309">
        <f t="shared" si="98"/>
        <v>0</v>
      </c>
      <c r="R125" s="118"/>
      <c r="S125" s="118"/>
      <c r="T125" s="118"/>
      <c r="W125" s="286">
        <f t="shared" si="55"/>
        <v>0</v>
      </c>
      <c r="Y125" s="113"/>
      <c r="Z125" s="113"/>
    </row>
    <row r="126" spans="1:26" ht="13.8" hidden="1" outlineLevel="3" thickBot="1" x14ac:dyDescent="0.3">
      <c r="A126" s="98" t="str">
        <f t="shared" si="53"/>
        <v/>
      </c>
      <c r="C126" s="113"/>
      <c r="D126" s="114"/>
      <c r="E126" s="113"/>
      <c r="F126" s="116"/>
      <c r="G126" s="116"/>
      <c r="H126" s="117"/>
      <c r="I126" s="116"/>
      <c r="J126" s="118">
        <f t="shared" si="99"/>
        <v>0</v>
      </c>
      <c r="K126" s="118"/>
      <c r="M126" s="118"/>
      <c r="N126" s="118"/>
      <c r="O126" s="118"/>
      <c r="P126" s="118"/>
      <c r="Q126" s="309">
        <f t="shared" si="98"/>
        <v>0</v>
      </c>
      <c r="R126" s="118"/>
      <c r="S126" s="118"/>
      <c r="T126" s="118"/>
      <c r="W126" s="286">
        <f t="shared" si="55"/>
        <v>0</v>
      </c>
      <c r="Y126" s="113"/>
      <c r="Z126" s="113"/>
    </row>
    <row r="127" spans="1:26" ht="13.8" hidden="1" outlineLevel="3" thickBot="1" x14ac:dyDescent="0.3">
      <c r="A127" s="98" t="str">
        <f t="shared" si="53"/>
        <v/>
      </c>
      <c r="C127" s="119"/>
      <c r="D127" s="120"/>
      <c r="E127" s="119"/>
      <c r="F127" s="122"/>
      <c r="G127" s="122"/>
      <c r="H127" s="123"/>
      <c r="I127" s="122"/>
      <c r="J127" s="124">
        <f t="shared" si="99"/>
        <v>0</v>
      </c>
      <c r="K127" s="124"/>
      <c r="M127" s="124"/>
      <c r="N127" s="124"/>
      <c r="O127" s="124"/>
      <c r="P127" s="124"/>
      <c r="Q127" s="309">
        <f t="shared" si="98"/>
        <v>0</v>
      </c>
      <c r="R127" s="124"/>
      <c r="S127" s="124"/>
      <c r="T127" s="124"/>
      <c r="W127" s="286">
        <f t="shared" si="55"/>
        <v>0</v>
      </c>
      <c r="Y127" s="119"/>
      <c r="Z127" s="119"/>
    </row>
    <row r="128" spans="1:26" ht="13.8" hidden="1" outlineLevel="2" thickBot="1" x14ac:dyDescent="0.3">
      <c r="A128" s="98" t="str">
        <f t="shared" si="53"/>
        <v>A2.1.3</v>
      </c>
      <c r="C128" s="101" t="s">
        <v>165</v>
      </c>
      <c r="D128" s="92" t="s">
        <v>232</v>
      </c>
      <c r="E128" s="101" t="s">
        <v>187</v>
      </c>
      <c r="F128" s="103"/>
      <c r="G128" s="103"/>
      <c r="H128" s="104"/>
      <c r="I128" s="104"/>
      <c r="J128" s="105">
        <f>SUM(J129:J132)</f>
        <v>0</v>
      </c>
      <c r="K128" s="105"/>
      <c r="M128" s="105">
        <f t="shared" ref="M128:T128" si="100">SUM(M129:M132)</f>
        <v>0</v>
      </c>
      <c r="N128" s="105">
        <f t="shared" si="100"/>
        <v>0</v>
      </c>
      <c r="O128" s="105">
        <f t="shared" si="100"/>
        <v>0</v>
      </c>
      <c r="P128" s="105">
        <f t="shared" si="100"/>
        <v>0</v>
      </c>
      <c r="Q128" s="105">
        <f t="shared" si="100"/>
        <v>0</v>
      </c>
      <c r="R128" s="105">
        <f t="shared" si="100"/>
        <v>0</v>
      </c>
      <c r="S128" s="105">
        <f t="shared" si="100"/>
        <v>0</v>
      </c>
      <c r="T128" s="105">
        <f t="shared" si="100"/>
        <v>0</v>
      </c>
      <c r="W128" s="286">
        <f t="shared" si="55"/>
        <v>0</v>
      </c>
      <c r="Y128" s="101"/>
      <c r="Z128" s="101"/>
    </row>
    <row r="129" spans="1:26" ht="13.8" hidden="1" outlineLevel="3" thickBot="1" x14ac:dyDescent="0.3">
      <c r="A129" s="98" t="str">
        <f t="shared" si="53"/>
        <v/>
      </c>
      <c r="C129" s="106"/>
      <c r="D129" s="107"/>
      <c r="E129" s="106"/>
      <c r="F129" s="109"/>
      <c r="G129" s="109"/>
      <c r="H129" s="110"/>
      <c r="I129" s="111"/>
      <c r="J129" s="112">
        <f>+G129*H129</f>
        <v>0</v>
      </c>
      <c r="K129" s="112"/>
      <c r="M129" s="112"/>
      <c r="N129" s="112"/>
      <c r="O129" s="112"/>
      <c r="P129" s="112"/>
      <c r="Q129" s="309">
        <f t="shared" ref="Q129:Q132" si="101">SUM(M129:P129)</f>
        <v>0</v>
      </c>
      <c r="R129" s="112"/>
      <c r="S129" s="112"/>
      <c r="T129" s="112"/>
      <c r="W129" s="286">
        <f t="shared" si="55"/>
        <v>0</v>
      </c>
      <c r="Y129" s="106"/>
      <c r="Z129" s="106"/>
    </row>
    <row r="130" spans="1:26" ht="13.8" hidden="1" outlineLevel="3" thickBot="1" x14ac:dyDescent="0.3">
      <c r="A130" s="98" t="str">
        <f t="shared" si="53"/>
        <v/>
      </c>
      <c r="C130" s="113"/>
      <c r="D130" s="114"/>
      <c r="E130" s="113"/>
      <c r="F130" s="116"/>
      <c r="G130" s="116"/>
      <c r="H130" s="117"/>
      <c r="I130" s="117"/>
      <c r="J130" s="118">
        <f>+G130*H130</f>
        <v>0</v>
      </c>
      <c r="K130" s="118"/>
      <c r="M130" s="118"/>
      <c r="N130" s="118"/>
      <c r="O130" s="118"/>
      <c r="P130" s="118"/>
      <c r="Q130" s="309">
        <f t="shared" si="101"/>
        <v>0</v>
      </c>
      <c r="R130" s="118"/>
      <c r="S130" s="118"/>
      <c r="T130" s="118"/>
      <c r="W130" s="286">
        <f t="shared" si="55"/>
        <v>0</v>
      </c>
      <c r="Y130" s="113"/>
      <c r="Z130" s="113"/>
    </row>
    <row r="131" spans="1:26" ht="13.8" hidden="1" outlineLevel="3" thickBot="1" x14ac:dyDescent="0.3">
      <c r="A131" s="98" t="str">
        <f t="shared" si="53"/>
        <v/>
      </c>
      <c r="C131" s="113"/>
      <c r="D131" s="114"/>
      <c r="E131" s="113"/>
      <c r="F131" s="116"/>
      <c r="G131" s="116"/>
      <c r="H131" s="117"/>
      <c r="I131" s="117"/>
      <c r="J131" s="118">
        <f>+G131*H131</f>
        <v>0</v>
      </c>
      <c r="K131" s="118"/>
      <c r="M131" s="118"/>
      <c r="N131" s="118"/>
      <c r="O131" s="118"/>
      <c r="P131" s="118"/>
      <c r="Q131" s="309">
        <f t="shared" si="101"/>
        <v>0</v>
      </c>
      <c r="R131" s="118"/>
      <c r="S131" s="118"/>
      <c r="T131" s="118"/>
      <c r="W131" s="286">
        <f t="shared" si="55"/>
        <v>0</v>
      </c>
      <c r="Y131" s="113"/>
      <c r="Z131" s="113"/>
    </row>
    <row r="132" spans="1:26" ht="13.8" hidden="1" outlineLevel="3" thickBot="1" x14ac:dyDescent="0.3">
      <c r="A132" s="98" t="str">
        <f t="shared" si="53"/>
        <v/>
      </c>
      <c r="C132" s="119"/>
      <c r="D132" s="120"/>
      <c r="E132" s="119"/>
      <c r="F132" s="122"/>
      <c r="G132" s="122"/>
      <c r="H132" s="123"/>
      <c r="I132" s="123"/>
      <c r="J132" s="124">
        <f>+G132*H132</f>
        <v>0</v>
      </c>
      <c r="K132" s="124"/>
      <c r="M132" s="124"/>
      <c r="N132" s="124"/>
      <c r="O132" s="124"/>
      <c r="P132" s="124"/>
      <c r="Q132" s="309">
        <f t="shared" si="101"/>
        <v>0</v>
      </c>
      <c r="R132" s="124"/>
      <c r="S132" s="124"/>
      <c r="T132" s="124"/>
      <c r="W132" s="286">
        <f t="shared" si="55"/>
        <v>0</v>
      </c>
      <c r="Y132" s="119"/>
      <c r="Z132" s="119"/>
    </row>
    <row r="133" spans="1:26" ht="27" hidden="1" outlineLevel="2" thickBot="1" x14ac:dyDescent="0.3">
      <c r="A133" s="98" t="str">
        <f t="shared" si="53"/>
        <v>A2.1.4</v>
      </c>
      <c r="C133" s="101" t="s">
        <v>165</v>
      </c>
      <c r="D133" s="92" t="s">
        <v>233</v>
      </c>
      <c r="E133" s="101" t="s">
        <v>193</v>
      </c>
      <c r="F133" s="103"/>
      <c r="G133" s="103"/>
      <c r="H133" s="104"/>
      <c r="I133" s="104"/>
      <c r="J133" s="105">
        <f>SUM(J134:J137)</f>
        <v>0</v>
      </c>
      <c r="K133" s="105"/>
      <c r="M133" s="105">
        <f t="shared" ref="M133:T133" si="102">SUM(M134:M137)</f>
        <v>0</v>
      </c>
      <c r="N133" s="105">
        <f t="shared" si="102"/>
        <v>0</v>
      </c>
      <c r="O133" s="105">
        <f t="shared" si="102"/>
        <v>0</v>
      </c>
      <c r="P133" s="105">
        <f t="shared" si="102"/>
        <v>0</v>
      </c>
      <c r="Q133" s="105">
        <f t="shared" si="102"/>
        <v>0</v>
      </c>
      <c r="R133" s="105">
        <f t="shared" si="102"/>
        <v>0</v>
      </c>
      <c r="S133" s="105">
        <f t="shared" si="102"/>
        <v>0</v>
      </c>
      <c r="T133" s="105">
        <f t="shared" si="102"/>
        <v>0</v>
      </c>
      <c r="W133" s="286">
        <f t="shared" si="55"/>
        <v>0</v>
      </c>
      <c r="Y133" s="101"/>
      <c r="Z133" s="101"/>
    </row>
    <row r="134" spans="1:26" ht="13.8" hidden="1" outlineLevel="3" thickBot="1" x14ac:dyDescent="0.3">
      <c r="A134" s="98" t="str">
        <f t="shared" si="53"/>
        <v/>
      </c>
      <c r="C134" s="106"/>
      <c r="D134" s="107"/>
      <c r="E134" s="106"/>
      <c r="F134" s="109"/>
      <c r="G134" s="109"/>
      <c r="H134" s="110"/>
      <c r="I134" s="125"/>
      <c r="J134" s="112">
        <f t="shared" ref="J134:J137" si="103">+G134*H134*I134</f>
        <v>0</v>
      </c>
      <c r="K134" s="112"/>
      <c r="M134" s="112"/>
      <c r="N134" s="112"/>
      <c r="O134" s="112"/>
      <c r="P134" s="112"/>
      <c r="Q134" s="309">
        <f t="shared" ref="Q134:Q137" si="104">SUM(M134:P134)</f>
        <v>0</v>
      </c>
      <c r="R134" s="112"/>
      <c r="S134" s="112"/>
      <c r="T134" s="112"/>
      <c r="W134" s="286">
        <f t="shared" si="55"/>
        <v>0</v>
      </c>
      <c r="Y134" s="106"/>
      <c r="Z134" s="106"/>
    </row>
    <row r="135" spans="1:26" ht="13.8" hidden="1" outlineLevel="3" thickBot="1" x14ac:dyDescent="0.3">
      <c r="A135" s="98" t="str">
        <f t="shared" si="53"/>
        <v/>
      </c>
      <c r="C135" s="113"/>
      <c r="D135" s="114"/>
      <c r="E135" s="113"/>
      <c r="F135" s="116"/>
      <c r="G135" s="116"/>
      <c r="H135" s="117"/>
      <c r="I135" s="116"/>
      <c r="J135" s="118">
        <f t="shared" si="103"/>
        <v>0</v>
      </c>
      <c r="K135" s="118"/>
      <c r="M135" s="118"/>
      <c r="N135" s="118"/>
      <c r="O135" s="118"/>
      <c r="P135" s="118"/>
      <c r="Q135" s="309">
        <f t="shared" si="104"/>
        <v>0</v>
      </c>
      <c r="R135" s="118"/>
      <c r="S135" s="118"/>
      <c r="T135" s="118"/>
      <c r="W135" s="286">
        <f t="shared" si="55"/>
        <v>0</v>
      </c>
      <c r="Y135" s="113"/>
      <c r="Z135" s="113"/>
    </row>
    <row r="136" spans="1:26" ht="13.8" hidden="1" outlineLevel="3" thickBot="1" x14ac:dyDescent="0.3">
      <c r="A136" s="98" t="str">
        <f t="shared" si="53"/>
        <v/>
      </c>
      <c r="C136" s="113"/>
      <c r="D136" s="114"/>
      <c r="E136" s="113"/>
      <c r="F136" s="116"/>
      <c r="G136" s="116"/>
      <c r="H136" s="117"/>
      <c r="I136" s="117"/>
      <c r="J136" s="118">
        <f t="shared" si="103"/>
        <v>0</v>
      </c>
      <c r="K136" s="118"/>
      <c r="M136" s="118"/>
      <c r="N136" s="118"/>
      <c r="O136" s="118"/>
      <c r="P136" s="118"/>
      <c r="Q136" s="309">
        <f t="shared" si="104"/>
        <v>0</v>
      </c>
      <c r="R136" s="118"/>
      <c r="S136" s="118"/>
      <c r="T136" s="118"/>
      <c r="W136" s="286">
        <f t="shared" si="55"/>
        <v>0</v>
      </c>
      <c r="Y136" s="113"/>
      <c r="Z136" s="113"/>
    </row>
    <row r="137" spans="1:26" ht="13.8" hidden="1" outlineLevel="3" thickBot="1" x14ac:dyDescent="0.3">
      <c r="A137" s="98" t="str">
        <f t="shared" ref="A137:A200" si="105">+CONCATENATE(C137,D137)</f>
        <v/>
      </c>
      <c r="C137" s="119"/>
      <c r="D137" s="120"/>
      <c r="E137" s="119"/>
      <c r="F137" s="122"/>
      <c r="G137" s="122"/>
      <c r="H137" s="123"/>
      <c r="I137" s="123"/>
      <c r="J137" s="124">
        <f t="shared" si="103"/>
        <v>0</v>
      </c>
      <c r="K137" s="124"/>
      <c r="M137" s="124"/>
      <c r="N137" s="124"/>
      <c r="O137" s="124"/>
      <c r="P137" s="124"/>
      <c r="Q137" s="309">
        <f t="shared" si="104"/>
        <v>0</v>
      </c>
      <c r="R137" s="124"/>
      <c r="S137" s="124"/>
      <c r="T137" s="124"/>
      <c r="W137" s="286">
        <f t="shared" si="55"/>
        <v>0</v>
      </c>
      <c r="Y137" s="119"/>
      <c r="Z137" s="119"/>
    </row>
    <row r="138" spans="1:26" ht="13.8" hidden="1" outlineLevel="2" thickBot="1" x14ac:dyDescent="0.3">
      <c r="A138" s="98" t="str">
        <f t="shared" si="105"/>
        <v>A2.1.5</v>
      </c>
      <c r="C138" s="101" t="s">
        <v>165</v>
      </c>
      <c r="D138" s="92" t="s">
        <v>234</v>
      </c>
      <c r="E138" s="101" t="s">
        <v>198</v>
      </c>
      <c r="F138" s="103"/>
      <c r="G138" s="103"/>
      <c r="H138" s="104"/>
      <c r="I138" s="104"/>
      <c r="J138" s="105">
        <f>SUM(J139:J142)</f>
        <v>0</v>
      </c>
      <c r="K138" s="105"/>
      <c r="M138" s="105">
        <f t="shared" ref="M138:T138" si="106">SUM(M139:M142)</f>
        <v>0</v>
      </c>
      <c r="N138" s="105">
        <f t="shared" si="106"/>
        <v>0</v>
      </c>
      <c r="O138" s="105">
        <f t="shared" si="106"/>
        <v>0</v>
      </c>
      <c r="P138" s="105">
        <f t="shared" si="106"/>
        <v>0</v>
      </c>
      <c r="Q138" s="105">
        <f t="shared" si="106"/>
        <v>0</v>
      </c>
      <c r="R138" s="105">
        <f t="shared" si="106"/>
        <v>0</v>
      </c>
      <c r="S138" s="105">
        <f t="shared" si="106"/>
        <v>0</v>
      </c>
      <c r="T138" s="105">
        <f t="shared" si="106"/>
        <v>0</v>
      </c>
      <c r="W138" s="286">
        <f t="shared" si="55"/>
        <v>0</v>
      </c>
      <c r="Y138" s="101"/>
      <c r="Z138" s="101"/>
    </row>
    <row r="139" spans="1:26" ht="13.8" hidden="1" outlineLevel="3" thickBot="1" x14ac:dyDescent="0.3">
      <c r="A139" s="98" t="str">
        <f t="shared" si="105"/>
        <v/>
      </c>
      <c r="C139" s="106"/>
      <c r="D139" s="107"/>
      <c r="E139" s="106"/>
      <c r="F139" s="109"/>
      <c r="G139" s="109"/>
      <c r="H139" s="110"/>
      <c r="I139" s="111"/>
      <c r="J139" s="112">
        <f>+G139*H139</f>
        <v>0</v>
      </c>
      <c r="K139" s="112"/>
      <c r="M139" s="112"/>
      <c r="N139" s="112"/>
      <c r="O139" s="112"/>
      <c r="P139" s="112"/>
      <c r="Q139" s="309">
        <f t="shared" ref="Q139:Q142" si="107">SUM(M139:P139)</f>
        <v>0</v>
      </c>
      <c r="R139" s="112"/>
      <c r="S139" s="112"/>
      <c r="T139" s="112"/>
      <c r="W139" s="286">
        <f t="shared" ref="W139:W202" si="108">+J139-Q139-R139-S139-T139</f>
        <v>0</v>
      </c>
      <c r="Y139" s="106"/>
      <c r="Z139" s="106"/>
    </row>
    <row r="140" spans="1:26" ht="13.8" hidden="1" outlineLevel="3" thickBot="1" x14ac:dyDescent="0.3">
      <c r="A140" s="98" t="str">
        <f t="shared" si="105"/>
        <v/>
      </c>
      <c r="C140" s="113"/>
      <c r="D140" s="114"/>
      <c r="E140" s="113"/>
      <c r="F140" s="116"/>
      <c r="G140" s="116"/>
      <c r="H140" s="117"/>
      <c r="I140" s="117"/>
      <c r="J140" s="118">
        <f t="shared" ref="J140:J142" si="109">+G140*H140</f>
        <v>0</v>
      </c>
      <c r="K140" s="118"/>
      <c r="M140" s="118"/>
      <c r="N140" s="118"/>
      <c r="O140" s="118"/>
      <c r="P140" s="118"/>
      <c r="Q140" s="309">
        <f t="shared" si="107"/>
        <v>0</v>
      </c>
      <c r="R140" s="118"/>
      <c r="S140" s="118"/>
      <c r="T140" s="118"/>
      <c r="W140" s="286">
        <f t="shared" si="108"/>
        <v>0</v>
      </c>
      <c r="Y140" s="113"/>
      <c r="Z140" s="113"/>
    </row>
    <row r="141" spans="1:26" ht="13.8" hidden="1" outlineLevel="3" thickBot="1" x14ac:dyDescent="0.3">
      <c r="A141" s="98" t="str">
        <f t="shared" si="105"/>
        <v/>
      </c>
      <c r="C141" s="113"/>
      <c r="D141" s="114"/>
      <c r="E141" s="113"/>
      <c r="F141" s="116"/>
      <c r="G141" s="116"/>
      <c r="H141" s="117"/>
      <c r="I141" s="117"/>
      <c r="J141" s="118">
        <f t="shared" si="109"/>
        <v>0</v>
      </c>
      <c r="K141" s="118"/>
      <c r="M141" s="118"/>
      <c r="N141" s="118"/>
      <c r="O141" s="118"/>
      <c r="P141" s="118"/>
      <c r="Q141" s="309">
        <f t="shared" si="107"/>
        <v>0</v>
      </c>
      <c r="R141" s="118"/>
      <c r="S141" s="118"/>
      <c r="T141" s="118"/>
      <c r="W141" s="286">
        <f t="shared" si="108"/>
        <v>0</v>
      </c>
      <c r="Y141" s="113"/>
      <c r="Z141" s="113"/>
    </row>
    <row r="142" spans="1:26" ht="13.8" hidden="1" outlineLevel="3" thickBot="1" x14ac:dyDescent="0.3">
      <c r="A142" s="98" t="str">
        <f t="shared" si="105"/>
        <v/>
      </c>
      <c r="C142" s="119"/>
      <c r="D142" s="120"/>
      <c r="E142" s="119"/>
      <c r="F142" s="122"/>
      <c r="G142" s="122"/>
      <c r="H142" s="123"/>
      <c r="I142" s="123"/>
      <c r="J142" s="124">
        <f t="shared" si="109"/>
        <v>0</v>
      </c>
      <c r="K142" s="124"/>
      <c r="M142" s="124"/>
      <c r="N142" s="124"/>
      <c r="O142" s="124"/>
      <c r="P142" s="124"/>
      <c r="Q142" s="309">
        <f t="shared" si="107"/>
        <v>0</v>
      </c>
      <c r="R142" s="124"/>
      <c r="S142" s="124"/>
      <c r="T142" s="124"/>
      <c r="W142" s="286">
        <f t="shared" si="108"/>
        <v>0</v>
      </c>
      <c r="Y142" s="119"/>
      <c r="Z142" s="119"/>
    </row>
    <row r="143" spans="1:26" ht="13.8" hidden="1" outlineLevel="2" thickBot="1" x14ac:dyDescent="0.3">
      <c r="A143" s="98" t="str">
        <f t="shared" si="105"/>
        <v>A2.1.6</v>
      </c>
      <c r="C143" s="101" t="s">
        <v>165</v>
      </c>
      <c r="D143" s="92" t="s">
        <v>235</v>
      </c>
      <c r="E143" s="101" t="s">
        <v>203</v>
      </c>
      <c r="F143" s="103"/>
      <c r="G143" s="103"/>
      <c r="H143" s="104"/>
      <c r="I143" s="104"/>
      <c r="J143" s="105">
        <f>SUM(J144:J147)</f>
        <v>0</v>
      </c>
      <c r="K143" s="105"/>
      <c r="M143" s="105">
        <f t="shared" ref="M143:T143" si="110">SUM(M144:M147)</f>
        <v>0</v>
      </c>
      <c r="N143" s="105">
        <f t="shared" si="110"/>
        <v>0</v>
      </c>
      <c r="O143" s="105">
        <f t="shared" si="110"/>
        <v>0</v>
      </c>
      <c r="P143" s="105">
        <f t="shared" si="110"/>
        <v>0</v>
      </c>
      <c r="Q143" s="105">
        <f t="shared" si="110"/>
        <v>0</v>
      </c>
      <c r="R143" s="105">
        <f t="shared" si="110"/>
        <v>0</v>
      </c>
      <c r="S143" s="105">
        <f t="shared" si="110"/>
        <v>0</v>
      </c>
      <c r="T143" s="105">
        <f t="shared" si="110"/>
        <v>0</v>
      </c>
      <c r="W143" s="286">
        <f t="shared" si="108"/>
        <v>0</v>
      </c>
      <c r="Y143" s="101"/>
      <c r="Z143" s="101"/>
    </row>
    <row r="144" spans="1:26" ht="13.8" hidden="1" outlineLevel="3" thickBot="1" x14ac:dyDescent="0.3">
      <c r="A144" s="98" t="str">
        <f t="shared" si="105"/>
        <v/>
      </c>
      <c r="C144" s="106"/>
      <c r="D144" s="107"/>
      <c r="E144" s="106"/>
      <c r="F144" s="109"/>
      <c r="G144" s="109"/>
      <c r="H144" s="110"/>
      <c r="I144" s="111"/>
      <c r="J144" s="112">
        <f t="shared" ref="J144:J147" si="111">+G144*H144</f>
        <v>0</v>
      </c>
      <c r="K144" s="112"/>
      <c r="M144" s="112"/>
      <c r="N144" s="112"/>
      <c r="O144" s="112"/>
      <c r="P144" s="112"/>
      <c r="Q144" s="309">
        <f t="shared" ref="Q144:Q147" si="112">SUM(M144:P144)</f>
        <v>0</v>
      </c>
      <c r="R144" s="112"/>
      <c r="S144" s="112"/>
      <c r="T144" s="112"/>
      <c r="W144" s="286">
        <f t="shared" si="108"/>
        <v>0</v>
      </c>
      <c r="Y144" s="106"/>
      <c r="Z144" s="106"/>
    </row>
    <row r="145" spans="1:26" ht="13.8" hidden="1" outlineLevel="3" thickBot="1" x14ac:dyDescent="0.3">
      <c r="A145" s="98" t="str">
        <f t="shared" si="105"/>
        <v/>
      </c>
      <c r="C145" s="113"/>
      <c r="D145" s="114"/>
      <c r="E145" s="113"/>
      <c r="F145" s="116"/>
      <c r="G145" s="116"/>
      <c r="H145" s="117"/>
      <c r="I145" s="117"/>
      <c r="J145" s="118">
        <f t="shared" si="111"/>
        <v>0</v>
      </c>
      <c r="K145" s="118"/>
      <c r="M145" s="118"/>
      <c r="N145" s="118"/>
      <c r="O145" s="118"/>
      <c r="P145" s="118"/>
      <c r="Q145" s="309">
        <f t="shared" si="112"/>
        <v>0</v>
      </c>
      <c r="R145" s="118"/>
      <c r="S145" s="118"/>
      <c r="T145" s="118"/>
      <c r="W145" s="286">
        <f t="shared" si="108"/>
        <v>0</v>
      </c>
      <c r="Y145" s="113"/>
      <c r="Z145" s="113"/>
    </row>
    <row r="146" spans="1:26" ht="13.8" hidden="1" outlineLevel="3" thickBot="1" x14ac:dyDescent="0.3">
      <c r="A146" s="98" t="str">
        <f t="shared" si="105"/>
        <v/>
      </c>
      <c r="C146" s="113"/>
      <c r="D146" s="114"/>
      <c r="E146" s="113"/>
      <c r="F146" s="116"/>
      <c r="G146" s="116"/>
      <c r="H146" s="117"/>
      <c r="I146" s="117"/>
      <c r="J146" s="118">
        <f t="shared" si="111"/>
        <v>0</v>
      </c>
      <c r="K146" s="118"/>
      <c r="M146" s="118"/>
      <c r="N146" s="118"/>
      <c r="O146" s="118"/>
      <c r="P146" s="118"/>
      <c r="Q146" s="309">
        <f t="shared" si="112"/>
        <v>0</v>
      </c>
      <c r="R146" s="118"/>
      <c r="S146" s="118"/>
      <c r="T146" s="118"/>
      <c r="W146" s="286">
        <f t="shared" si="108"/>
        <v>0</v>
      </c>
      <c r="Y146" s="113"/>
      <c r="Z146" s="113"/>
    </row>
    <row r="147" spans="1:26" ht="13.8" hidden="1" outlineLevel="3" thickBot="1" x14ac:dyDescent="0.3">
      <c r="A147" s="98" t="str">
        <f t="shared" si="105"/>
        <v/>
      </c>
      <c r="C147" s="119"/>
      <c r="D147" s="120"/>
      <c r="E147" s="119"/>
      <c r="F147" s="122"/>
      <c r="G147" s="122"/>
      <c r="H147" s="123"/>
      <c r="I147" s="123"/>
      <c r="J147" s="124">
        <f t="shared" si="111"/>
        <v>0</v>
      </c>
      <c r="K147" s="124"/>
      <c r="M147" s="124"/>
      <c r="N147" s="124"/>
      <c r="O147" s="124"/>
      <c r="P147" s="124"/>
      <c r="Q147" s="309">
        <f t="shared" si="112"/>
        <v>0</v>
      </c>
      <c r="R147" s="124"/>
      <c r="S147" s="124"/>
      <c r="T147" s="124"/>
      <c r="W147" s="286">
        <f t="shared" si="108"/>
        <v>0</v>
      </c>
      <c r="Y147" s="119"/>
      <c r="Z147" s="119"/>
    </row>
    <row r="148" spans="1:26" hidden="1" outlineLevel="2" x14ac:dyDescent="0.25">
      <c r="A148" s="98" t="str">
        <f t="shared" si="105"/>
        <v>A2.1.7</v>
      </c>
      <c r="C148" s="101" t="s">
        <v>165</v>
      </c>
      <c r="D148" s="92" t="s">
        <v>236</v>
      </c>
      <c r="E148" s="101" t="s">
        <v>207</v>
      </c>
      <c r="F148" s="103"/>
      <c r="G148" s="103"/>
      <c r="H148" s="104"/>
      <c r="I148" s="104"/>
      <c r="J148" s="105">
        <f>SUM(J149:J152)</f>
        <v>0</v>
      </c>
      <c r="K148" s="105"/>
      <c r="M148" s="105">
        <f t="shared" ref="M148:T148" si="113">SUM(M149:M152)</f>
        <v>0</v>
      </c>
      <c r="N148" s="105">
        <f t="shared" si="113"/>
        <v>0</v>
      </c>
      <c r="O148" s="105">
        <f t="shared" si="113"/>
        <v>0</v>
      </c>
      <c r="P148" s="105">
        <f t="shared" si="113"/>
        <v>0</v>
      </c>
      <c r="Q148" s="105">
        <f t="shared" si="113"/>
        <v>0</v>
      </c>
      <c r="R148" s="105">
        <f t="shared" si="113"/>
        <v>0</v>
      </c>
      <c r="S148" s="105">
        <f t="shared" si="113"/>
        <v>0</v>
      </c>
      <c r="T148" s="105">
        <f t="shared" si="113"/>
        <v>0</v>
      </c>
      <c r="W148" s="286">
        <f t="shared" si="108"/>
        <v>0</v>
      </c>
      <c r="Y148" s="101"/>
      <c r="Z148" s="101"/>
    </row>
    <row r="149" spans="1:26" ht="13.8" hidden="1" outlineLevel="3" thickBot="1" x14ac:dyDescent="0.3">
      <c r="A149" s="98" t="str">
        <f t="shared" si="105"/>
        <v/>
      </c>
      <c r="C149" s="106"/>
      <c r="D149" s="107"/>
      <c r="E149" s="106"/>
      <c r="F149" s="109"/>
      <c r="G149" s="109"/>
      <c r="H149" s="110"/>
      <c r="I149" s="111"/>
      <c r="J149" s="112">
        <f>+G149*H149</f>
        <v>0</v>
      </c>
      <c r="K149" s="112"/>
      <c r="M149" s="112"/>
      <c r="N149" s="112"/>
      <c r="O149" s="112"/>
      <c r="P149" s="112"/>
      <c r="Q149" s="309">
        <f t="shared" ref="Q149:Q152" si="114">SUM(M149:P149)</f>
        <v>0</v>
      </c>
      <c r="R149" s="112"/>
      <c r="S149" s="112"/>
      <c r="T149" s="112"/>
      <c r="W149" s="286">
        <f t="shared" si="108"/>
        <v>0</v>
      </c>
      <c r="Y149" s="106"/>
      <c r="Z149" s="106"/>
    </row>
    <row r="150" spans="1:26" ht="13.8" hidden="1" outlineLevel="3" thickBot="1" x14ac:dyDescent="0.3">
      <c r="A150" s="98" t="str">
        <f t="shared" si="105"/>
        <v/>
      </c>
      <c r="C150" s="113"/>
      <c r="D150" s="114"/>
      <c r="E150" s="113"/>
      <c r="F150" s="116"/>
      <c r="G150" s="116"/>
      <c r="H150" s="117"/>
      <c r="I150" s="117"/>
      <c r="J150" s="118">
        <f t="shared" ref="J150:J152" si="115">+G150*H150</f>
        <v>0</v>
      </c>
      <c r="K150" s="118"/>
      <c r="M150" s="118"/>
      <c r="N150" s="118"/>
      <c r="O150" s="118"/>
      <c r="P150" s="118"/>
      <c r="Q150" s="309">
        <f t="shared" si="114"/>
        <v>0</v>
      </c>
      <c r="R150" s="118"/>
      <c r="S150" s="118"/>
      <c r="T150" s="118"/>
      <c r="W150" s="286">
        <f t="shared" si="108"/>
        <v>0</v>
      </c>
      <c r="Y150" s="113"/>
      <c r="Z150" s="113"/>
    </row>
    <row r="151" spans="1:26" ht="13.8" hidden="1" outlineLevel="3" thickBot="1" x14ac:dyDescent="0.3">
      <c r="A151" s="98" t="str">
        <f t="shared" si="105"/>
        <v/>
      </c>
      <c r="C151" s="113"/>
      <c r="D151" s="114"/>
      <c r="E151" s="113"/>
      <c r="F151" s="116"/>
      <c r="G151" s="116"/>
      <c r="H151" s="117"/>
      <c r="I151" s="117"/>
      <c r="J151" s="118">
        <f t="shared" si="115"/>
        <v>0</v>
      </c>
      <c r="K151" s="118"/>
      <c r="M151" s="118"/>
      <c r="N151" s="118"/>
      <c r="O151" s="118"/>
      <c r="P151" s="118"/>
      <c r="Q151" s="309">
        <f t="shared" si="114"/>
        <v>0</v>
      </c>
      <c r="R151" s="118"/>
      <c r="S151" s="118"/>
      <c r="T151" s="118"/>
      <c r="W151" s="286">
        <f t="shared" si="108"/>
        <v>0</v>
      </c>
      <c r="Y151" s="113"/>
      <c r="Z151" s="113"/>
    </row>
    <row r="152" spans="1:26" ht="13.8" hidden="1" outlineLevel="3" thickBot="1" x14ac:dyDescent="0.3">
      <c r="A152" s="98" t="str">
        <f t="shared" si="105"/>
        <v/>
      </c>
      <c r="C152" s="119"/>
      <c r="D152" s="120"/>
      <c r="E152" s="119"/>
      <c r="F152" s="122"/>
      <c r="G152" s="122"/>
      <c r="H152" s="123"/>
      <c r="I152" s="123"/>
      <c r="J152" s="124">
        <f t="shared" si="115"/>
        <v>0</v>
      </c>
      <c r="K152" s="124"/>
      <c r="M152" s="124"/>
      <c r="N152" s="124"/>
      <c r="O152" s="124"/>
      <c r="P152" s="124"/>
      <c r="Q152" s="309">
        <f t="shared" si="114"/>
        <v>0</v>
      </c>
      <c r="R152" s="124"/>
      <c r="S152" s="124"/>
      <c r="T152" s="124"/>
      <c r="W152" s="286">
        <f t="shared" si="108"/>
        <v>0</v>
      </c>
      <c r="Y152" s="119"/>
      <c r="Z152" s="119"/>
    </row>
    <row r="153" spans="1:26" ht="14.4" hidden="1" outlineLevel="1" thickBot="1" x14ac:dyDescent="0.3">
      <c r="A153" s="98"/>
      <c r="C153" s="45" t="s">
        <v>165</v>
      </c>
      <c r="D153" s="45" t="s">
        <v>237</v>
      </c>
      <c r="E153" s="45" t="s">
        <v>168</v>
      </c>
      <c r="F153" s="94"/>
      <c r="G153" s="94"/>
      <c r="H153" s="94"/>
      <c r="I153" s="94"/>
      <c r="J153" s="100">
        <f>+J154+J159+J164+J169+J174+J179+J184</f>
        <v>0</v>
      </c>
      <c r="K153" s="100"/>
      <c r="M153" s="100">
        <f t="shared" ref="M153:T153" si="116">+M154+M159+M164+M169+M174+M179+M184</f>
        <v>0</v>
      </c>
      <c r="N153" s="100">
        <f t="shared" si="116"/>
        <v>0</v>
      </c>
      <c r="O153" s="100">
        <f t="shared" si="116"/>
        <v>0</v>
      </c>
      <c r="P153" s="100">
        <f t="shared" si="116"/>
        <v>0</v>
      </c>
      <c r="Q153" s="100">
        <f t="shared" si="116"/>
        <v>0</v>
      </c>
      <c r="R153" s="100">
        <f t="shared" si="116"/>
        <v>0</v>
      </c>
      <c r="S153" s="100">
        <f t="shared" si="116"/>
        <v>0</v>
      </c>
      <c r="T153" s="100">
        <f t="shared" si="116"/>
        <v>0</v>
      </c>
      <c r="W153" s="286">
        <f t="shared" si="108"/>
        <v>0</v>
      </c>
      <c r="Y153" s="45"/>
      <c r="Z153" s="45"/>
    </row>
    <row r="154" spans="1:26" ht="27" hidden="1" outlineLevel="2" thickBot="1" x14ac:dyDescent="0.3">
      <c r="A154" s="98" t="str">
        <f t="shared" si="105"/>
        <v>A2.2.1</v>
      </c>
      <c r="C154" s="101" t="s">
        <v>165</v>
      </c>
      <c r="D154" s="92" t="s">
        <v>238</v>
      </c>
      <c r="E154" s="101" t="s">
        <v>170</v>
      </c>
      <c r="F154" s="103"/>
      <c r="G154" s="103"/>
      <c r="H154" s="104"/>
      <c r="I154" s="104"/>
      <c r="J154" s="105">
        <f>SUM(J155:J158)</f>
        <v>0</v>
      </c>
      <c r="K154" s="105"/>
      <c r="M154" s="105">
        <f t="shared" ref="M154:T154" si="117">SUM(M155:M158)</f>
        <v>0</v>
      </c>
      <c r="N154" s="105">
        <f t="shared" si="117"/>
        <v>0</v>
      </c>
      <c r="O154" s="105">
        <f t="shared" si="117"/>
        <v>0</v>
      </c>
      <c r="P154" s="105">
        <f t="shared" si="117"/>
        <v>0</v>
      </c>
      <c r="Q154" s="105">
        <f t="shared" si="117"/>
        <v>0</v>
      </c>
      <c r="R154" s="105">
        <f t="shared" si="117"/>
        <v>0</v>
      </c>
      <c r="S154" s="105">
        <f t="shared" si="117"/>
        <v>0</v>
      </c>
      <c r="T154" s="105">
        <f t="shared" si="117"/>
        <v>0</v>
      </c>
      <c r="W154" s="286">
        <f t="shared" si="108"/>
        <v>0</v>
      </c>
      <c r="Y154" s="101"/>
      <c r="Z154" s="101"/>
    </row>
    <row r="155" spans="1:26" ht="13.8" hidden="1" outlineLevel="3" thickBot="1" x14ac:dyDescent="0.3">
      <c r="A155" s="98" t="str">
        <f t="shared" si="105"/>
        <v/>
      </c>
      <c r="C155" s="106"/>
      <c r="D155" s="107"/>
      <c r="E155" s="106"/>
      <c r="F155" s="109"/>
      <c r="G155" s="109"/>
      <c r="H155" s="110"/>
      <c r="I155" s="111"/>
      <c r="J155" s="112">
        <f>+G155*H155*I155</f>
        <v>0</v>
      </c>
      <c r="K155" s="112"/>
      <c r="M155" s="112">
        <f>+$H155*$I155*3</f>
        <v>0</v>
      </c>
      <c r="N155" s="112">
        <f t="shared" ref="N155:P158" si="118">+$H155*$I155*3</f>
        <v>0</v>
      </c>
      <c r="O155" s="112">
        <f t="shared" si="118"/>
        <v>0</v>
      </c>
      <c r="P155" s="112">
        <f t="shared" si="118"/>
        <v>0</v>
      </c>
      <c r="Q155" s="309">
        <f>SUM(M155:P155)</f>
        <v>0</v>
      </c>
      <c r="R155" s="112">
        <f>+Q155</f>
        <v>0</v>
      </c>
      <c r="S155" s="112">
        <f>+R155</f>
        <v>0</v>
      </c>
      <c r="T155" s="112">
        <f>+S155</f>
        <v>0</v>
      </c>
      <c r="W155" s="286">
        <f t="shared" si="108"/>
        <v>0</v>
      </c>
      <c r="Y155" s="106"/>
      <c r="Z155" s="106"/>
    </row>
    <row r="156" spans="1:26" ht="13.8" hidden="1" outlineLevel="3" thickBot="1" x14ac:dyDescent="0.3">
      <c r="A156" s="98" t="str">
        <f t="shared" si="105"/>
        <v/>
      </c>
      <c r="C156" s="113"/>
      <c r="D156" s="114"/>
      <c r="E156" s="113"/>
      <c r="F156" s="116"/>
      <c r="G156" s="116"/>
      <c r="H156" s="117"/>
      <c r="I156" s="288"/>
      <c r="J156" s="118">
        <f t="shared" ref="J156:J158" si="119">+G156*H156*I156</f>
        <v>0</v>
      </c>
      <c r="K156" s="118"/>
      <c r="M156" s="112">
        <f t="shared" ref="M156:M158" si="120">+$H156*$I156*3</f>
        <v>0</v>
      </c>
      <c r="N156" s="112">
        <f t="shared" si="118"/>
        <v>0</v>
      </c>
      <c r="O156" s="112">
        <f t="shared" si="118"/>
        <v>0</v>
      </c>
      <c r="P156" s="112">
        <f t="shared" si="118"/>
        <v>0</v>
      </c>
      <c r="Q156" s="309">
        <f t="shared" ref="Q156:Q158" si="121">SUM(M156:P156)</f>
        <v>0</v>
      </c>
      <c r="R156" s="112">
        <f t="shared" ref="R156:T156" si="122">+Q156</f>
        <v>0</v>
      </c>
      <c r="S156" s="112">
        <f t="shared" si="122"/>
        <v>0</v>
      </c>
      <c r="T156" s="112">
        <f t="shared" si="122"/>
        <v>0</v>
      </c>
      <c r="W156" s="286">
        <f t="shared" si="108"/>
        <v>0</v>
      </c>
      <c r="Y156" s="113"/>
      <c r="Z156" s="113"/>
    </row>
    <row r="157" spans="1:26" ht="13.8" hidden="1" outlineLevel="3" thickBot="1" x14ac:dyDescent="0.3">
      <c r="A157" s="98" t="str">
        <f t="shared" si="105"/>
        <v/>
      </c>
      <c r="C157" s="113"/>
      <c r="D157" s="114"/>
      <c r="E157" s="113"/>
      <c r="F157" s="116"/>
      <c r="G157" s="116"/>
      <c r="H157" s="117"/>
      <c r="I157" s="288"/>
      <c r="J157" s="118">
        <f t="shared" si="119"/>
        <v>0</v>
      </c>
      <c r="K157" s="118"/>
      <c r="M157" s="112">
        <f t="shared" si="120"/>
        <v>0</v>
      </c>
      <c r="N157" s="112">
        <f t="shared" si="118"/>
        <v>0</v>
      </c>
      <c r="O157" s="112">
        <f t="shared" si="118"/>
        <v>0</v>
      </c>
      <c r="P157" s="112">
        <f t="shared" si="118"/>
        <v>0</v>
      </c>
      <c r="Q157" s="309">
        <f t="shared" si="121"/>
        <v>0</v>
      </c>
      <c r="R157" s="112">
        <f t="shared" ref="R157:T157" si="123">+Q157</f>
        <v>0</v>
      </c>
      <c r="S157" s="112">
        <f t="shared" si="123"/>
        <v>0</v>
      </c>
      <c r="T157" s="112">
        <f t="shared" si="123"/>
        <v>0</v>
      </c>
      <c r="W157" s="286">
        <f t="shared" si="108"/>
        <v>0</v>
      </c>
      <c r="Y157" s="113"/>
      <c r="Z157" s="113"/>
    </row>
    <row r="158" spans="1:26" ht="13.8" hidden="1" outlineLevel="3" thickBot="1" x14ac:dyDescent="0.3">
      <c r="A158" s="98" t="str">
        <f t="shared" si="105"/>
        <v/>
      </c>
      <c r="C158" s="119"/>
      <c r="D158" s="120"/>
      <c r="E158" s="119"/>
      <c r="F158" s="122"/>
      <c r="G158" s="122"/>
      <c r="H158" s="123"/>
      <c r="I158" s="323"/>
      <c r="J158" s="124">
        <f t="shared" si="119"/>
        <v>0</v>
      </c>
      <c r="K158" s="124"/>
      <c r="M158" s="112">
        <f t="shared" si="120"/>
        <v>0</v>
      </c>
      <c r="N158" s="112">
        <f t="shared" si="118"/>
        <v>0</v>
      </c>
      <c r="O158" s="112">
        <f t="shared" si="118"/>
        <v>0</v>
      </c>
      <c r="P158" s="112">
        <f t="shared" si="118"/>
        <v>0</v>
      </c>
      <c r="Q158" s="309">
        <f t="shared" si="121"/>
        <v>0</v>
      </c>
      <c r="R158" s="112">
        <f t="shared" ref="R158:T158" si="124">+Q158</f>
        <v>0</v>
      </c>
      <c r="S158" s="112">
        <f t="shared" si="124"/>
        <v>0</v>
      </c>
      <c r="T158" s="112">
        <f t="shared" si="124"/>
        <v>0</v>
      </c>
      <c r="W158" s="286">
        <f t="shared" si="108"/>
        <v>0</v>
      </c>
      <c r="Y158" s="119"/>
      <c r="Z158" s="119"/>
    </row>
    <row r="159" spans="1:26" ht="27" hidden="1" outlineLevel="2" thickBot="1" x14ac:dyDescent="0.3">
      <c r="A159" s="98" t="str">
        <f t="shared" si="105"/>
        <v>A2.2.2</v>
      </c>
      <c r="C159" s="101" t="s">
        <v>165</v>
      </c>
      <c r="D159" s="92" t="s">
        <v>239</v>
      </c>
      <c r="E159" s="101" t="s">
        <v>178</v>
      </c>
      <c r="F159" s="103"/>
      <c r="G159" s="103"/>
      <c r="H159" s="104"/>
      <c r="I159" s="104"/>
      <c r="J159" s="105">
        <f>SUM(J160:J163)</f>
        <v>0</v>
      </c>
      <c r="K159" s="105"/>
      <c r="M159" s="105">
        <f t="shared" ref="M159:T159" si="125">SUM(M160:M163)</f>
        <v>0</v>
      </c>
      <c r="N159" s="105">
        <f t="shared" si="125"/>
        <v>0</v>
      </c>
      <c r="O159" s="105">
        <f t="shared" si="125"/>
        <v>0</v>
      </c>
      <c r="P159" s="105">
        <f t="shared" si="125"/>
        <v>0</v>
      </c>
      <c r="Q159" s="105">
        <f t="shared" si="125"/>
        <v>0</v>
      </c>
      <c r="R159" s="105">
        <f t="shared" si="125"/>
        <v>0</v>
      </c>
      <c r="S159" s="105">
        <f t="shared" si="125"/>
        <v>0</v>
      </c>
      <c r="T159" s="105">
        <f t="shared" si="125"/>
        <v>0</v>
      </c>
      <c r="W159" s="286">
        <f t="shared" si="108"/>
        <v>0</v>
      </c>
      <c r="Y159" s="101"/>
      <c r="Z159" s="101"/>
    </row>
    <row r="160" spans="1:26" ht="13.8" hidden="1" outlineLevel="3" thickBot="1" x14ac:dyDescent="0.3">
      <c r="A160" s="98" t="str">
        <f t="shared" si="105"/>
        <v/>
      </c>
      <c r="C160" s="106"/>
      <c r="D160" s="107"/>
      <c r="E160" s="106"/>
      <c r="F160" s="109"/>
      <c r="G160" s="109"/>
      <c r="H160" s="110"/>
      <c r="I160" s="125"/>
      <c r="J160" s="112">
        <f>+G160*H160*I160</f>
        <v>0</v>
      </c>
      <c r="K160" s="112"/>
      <c r="M160" s="112"/>
      <c r="N160" s="112"/>
      <c r="O160" s="112"/>
      <c r="P160" s="112"/>
      <c r="Q160" s="309">
        <f t="shared" ref="Q160:Q163" si="126">SUM(M160:P160)</f>
        <v>0</v>
      </c>
      <c r="R160" s="112"/>
      <c r="S160" s="112"/>
      <c r="T160" s="112"/>
      <c r="W160" s="286">
        <f t="shared" si="108"/>
        <v>0</v>
      </c>
      <c r="Y160" s="106"/>
      <c r="Z160" s="106"/>
    </row>
    <row r="161" spans="1:26" ht="13.8" hidden="1" outlineLevel="3" thickBot="1" x14ac:dyDescent="0.3">
      <c r="A161" s="98" t="str">
        <f t="shared" si="105"/>
        <v/>
      </c>
      <c r="C161" s="113"/>
      <c r="D161" s="114"/>
      <c r="E161" s="113"/>
      <c r="F161" s="116"/>
      <c r="G161" s="116"/>
      <c r="H161" s="117"/>
      <c r="I161" s="116"/>
      <c r="J161" s="118">
        <f t="shared" ref="J161:J163" si="127">+G161*H161*I161</f>
        <v>0</v>
      </c>
      <c r="K161" s="118"/>
      <c r="M161" s="118"/>
      <c r="N161" s="118"/>
      <c r="O161" s="118"/>
      <c r="P161" s="118"/>
      <c r="Q161" s="309">
        <f t="shared" si="126"/>
        <v>0</v>
      </c>
      <c r="R161" s="118"/>
      <c r="S161" s="118"/>
      <c r="T161" s="118"/>
      <c r="W161" s="286">
        <f t="shared" si="108"/>
        <v>0</v>
      </c>
      <c r="Y161" s="113"/>
      <c r="Z161" s="113"/>
    </row>
    <row r="162" spans="1:26" ht="13.8" hidden="1" outlineLevel="3" thickBot="1" x14ac:dyDescent="0.3">
      <c r="A162" s="98" t="str">
        <f t="shared" si="105"/>
        <v/>
      </c>
      <c r="C162" s="113"/>
      <c r="D162" s="114"/>
      <c r="E162" s="113"/>
      <c r="F162" s="116"/>
      <c r="G162" s="116"/>
      <c r="H162" s="117"/>
      <c r="I162" s="116"/>
      <c r="J162" s="118">
        <f t="shared" si="127"/>
        <v>0</v>
      </c>
      <c r="K162" s="118"/>
      <c r="M162" s="118"/>
      <c r="N162" s="118"/>
      <c r="O162" s="118"/>
      <c r="P162" s="118"/>
      <c r="Q162" s="309">
        <f t="shared" si="126"/>
        <v>0</v>
      </c>
      <c r="R162" s="118"/>
      <c r="S162" s="118"/>
      <c r="T162" s="118"/>
      <c r="W162" s="286">
        <f t="shared" si="108"/>
        <v>0</v>
      </c>
      <c r="Y162" s="113"/>
      <c r="Z162" s="113"/>
    </row>
    <row r="163" spans="1:26" ht="13.8" hidden="1" outlineLevel="3" thickBot="1" x14ac:dyDescent="0.3">
      <c r="A163" s="98" t="str">
        <f t="shared" si="105"/>
        <v/>
      </c>
      <c r="C163" s="119"/>
      <c r="D163" s="120"/>
      <c r="E163" s="119"/>
      <c r="F163" s="122"/>
      <c r="G163" s="122"/>
      <c r="H163" s="123"/>
      <c r="I163" s="123"/>
      <c r="J163" s="124">
        <f t="shared" si="127"/>
        <v>0</v>
      </c>
      <c r="K163" s="124"/>
      <c r="M163" s="124"/>
      <c r="N163" s="124"/>
      <c r="O163" s="124"/>
      <c r="P163" s="124"/>
      <c r="Q163" s="309">
        <f t="shared" si="126"/>
        <v>0</v>
      </c>
      <c r="R163" s="124"/>
      <c r="S163" s="124"/>
      <c r="T163" s="124"/>
      <c r="W163" s="286">
        <f t="shared" si="108"/>
        <v>0</v>
      </c>
      <c r="Y163" s="119"/>
      <c r="Z163" s="119"/>
    </row>
    <row r="164" spans="1:26" ht="13.8" hidden="1" outlineLevel="2" thickBot="1" x14ac:dyDescent="0.3">
      <c r="A164" s="98" t="str">
        <f t="shared" si="105"/>
        <v>A2.2.3</v>
      </c>
      <c r="C164" s="101" t="s">
        <v>165</v>
      </c>
      <c r="D164" s="92" t="s">
        <v>240</v>
      </c>
      <c r="E164" s="101" t="s">
        <v>187</v>
      </c>
      <c r="F164" s="103"/>
      <c r="G164" s="103"/>
      <c r="H164" s="104"/>
      <c r="I164" s="104"/>
      <c r="J164" s="105">
        <f>SUM(J165:J168)</f>
        <v>0</v>
      </c>
      <c r="K164" s="105"/>
      <c r="M164" s="105">
        <f t="shared" ref="M164:T164" si="128">SUM(M165:M168)</f>
        <v>0</v>
      </c>
      <c r="N164" s="105">
        <f t="shared" si="128"/>
        <v>0</v>
      </c>
      <c r="O164" s="105">
        <f t="shared" si="128"/>
        <v>0</v>
      </c>
      <c r="P164" s="105">
        <f t="shared" si="128"/>
        <v>0</v>
      </c>
      <c r="Q164" s="105">
        <f t="shared" si="128"/>
        <v>0</v>
      </c>
      <c r="R164" s="105">
        <f t="shared" si="128"/>
        <v>0</v>
      </c>
      <c r="S164" s="105">
        <f t="shared" si="128"/>
        <v>0</v>
      </c>
      <c r="T164" s="105">
        <f t="shared" si="128"/>
        <v>0</v>
      </c>
      <c r="W164" s="286">
        <f t="shared" si="108"/>
        <v>0</v>
      </c>
      <c r="Y164" s="101"/>
      <c r="Z164" s="101"/>
    </row>
    <row r="165" spans="1:26" ht="13.8" hidden="1" outlineLevel="3" thickBot="1" x14ac:dyDescent="0.3">
      <c r="A165" s="98" t="str">
        <f t="shared" si="105"/>
        <v/>
      </c>
      <c r="C165" s="106"/>
      <c r="D165" s="107"/>
      <c r="E165" s="106"/>
      <c r="F165" s="109"/>
      <c r="G165" s="109"/>
      <c r="H165" s="110"/>
      <c r="I165" s="125"/>
      <c r="J165" s="112">
        <f t="shared" ref="J165:J168" si="129">+G165*H165</f>
        <v>0</v>
      </c>
      <c r="K165" s="112"/>
      <c r="M165" s="112"/>
      <c r="N165" s="112"/>
      <c r="O165" s="112"/>
      <c r="P165" s="112"/>
      <c r="Q165" s="309">
        <f t="shared" ref="Q165:Q168" si="130">SUM(M165:P165)</f>
        <v>0</v>
      </c>
      <c r="R165" s="112"/>
      <c r="S165" s="112"/>
      <c r="T165" s="112"/>
      <c r="W165" s="286">
        <f t="shared" si="108"/>
        <v>0</v>
      </c>
      <c r="Y165" s="106"/>
      <c r="Z165" s="106"/>
    </row>
    <row r="166" spans="1:26" ht="13.8" hidden="1" outlineLevel="3" thickBot="1" x14ac:dyDescent="0.3">
      <c r="A166" s="98" t="str">
        <f t="shared" si="105"/>
        <v/>
      </c>
      <c r="C166" s="113"/>
      <c r="D166" s="114"/>
      <c r="E166" s="113"/>
      <c r="F166" s="116"/>
      <c r="G166" s="116"/>
      <c r="H166" s="117"/>
      <c r="I166" s="117"/>
      <c r="J166" s="118">
        <f t="shared" si="129"/>
        <v>0</v>
      </c>
      <c r="K166" s="118"/>
      <c r="M166" s="118"/>
      <c r="N166" s="118"/>
      <c r="O166" s="118"/>
      <c r="P166" s="118"/>
      <c r="Q166" s="309">
        <f t="shared" si="130"/>
        <v>0</v>
      </c>
      <c r="R166" s="118"/>
      <c r="S166" s="118"/>
      <c r="T166" s="118"/>
      <c r="W166" s="286">
        <f t="shared" si="108"/>
        <v>0</v>
      </c>
      <c r="Y166" s="113"/>
      <c r="Z166" s="113"/>
    </row>
    <row r="167" spans="1:26" ht="13.8" hidden="1" outlineLevel="3" thickBot="1" x14ac:dyDescent="0.3">
      <c r="A167" s="98" t="str">
        <f t="shared" si="105"/>
        <v/>
      </c>
      <c r="C167" s="113"/>
      <c r="D167" s="114"/>
      <c r="E167" s="113"/>
      <c r="F167" s="116"/>
      <c r="G167" s="116"/>
      <c r="H167" s="117"/>
      <c r="I167" s="117"/>
      <c r="J167" s="118">
        <f t="shared" si="129"/>
        <v>0</v>
      </c>
      <c r="K167" s="118"/>
      <c r="M167" s="118"/>
      <c r="N167" s="118"/>
      <c r="O167" s="118"/>
      <c r="P167" s="118"/>
      <c r="Q167" s="309">
        <f t="shared" si="130"/>
        <v>0</v>
      </c>
      <c r="R167" s="118"/>
      <c r="S167" s="118"/>
      <c r="T167" s="118"/>
      <c r="W167" s="286">
        <f t="shared" si="108"/>
        <v>0</v>
      </c>
      <c r="Y167" s="113"/>
      <c r="Z167" s="113"/>
    </row>
    <row r="168" spans="1:26" ht="13.8" hidden="1" outlineLevel="3" thickBot="1" x14ac:dyDescent="0.3">
      <c r="A168" s="98" t="str">
        <f t="shared" si="105"/>
        <v/>
      </c>
      <c r="C168" s="119"/>
      <c r="D168" s="120"/>
      <c r="E168" s="119"/>
      <c r="F168" s="122"/>
      <c r="G168" s="122"/>
      <c r="H168" s="123"/>
      <c r="I168" s="123"/>
      <c r="J168" s="118">
        <f t="shared" si="129"/>
        <v>0</v>
      </c>
      <c r="K168" s="118"/>
      <c r="M168" s="124"/>
      <c r="N168" s="124"/>
      <c r="O168" s="124"/>
      <c r="P168" s="124"/>
      <c r="Q168" s="309">
        <f t="shared" si="130"/>
        <v>0</v>
      </c>
      <c r="R168" s="124"/>
      <c r="S168" s="124"/>
      <c r="T168" s="124"/>
      <c r="W168" s="286">
        <f t="shared" si="108"/>
        <v>0</v>
      </c>
      <c r="Y168" s="119"/>
      <c r="Z168" s="119"/>
    </row>
    <row r="169" spans="1:26" ht="27" hidden="1" outlineLevel="2" thickBot="1" x14ac:dyDescent="0.3">
      <c r="A169" s="98" t="str">
        <f t="shared" si="105"/>
        <v>A2.2.4</v>
      </c>
      <c r="C169" s="101" t="s">
        <v>165</v>
      </c>
      <c r="D169" s="92" t="s">
        <v>241</v>
      </c>
      <c r="E169" s="101" t="s">
        <v>193</v>
      </c>
      <c r="F169" s="103"/>
      <c r="G169" s="103"/>
      <c r="H169" s="104"/>
      <c r="I169" s="104"/>
      <c r="J169" s="105">
        <f>SUM(J170:J173)</f>
        <v>0</v>
      </c>
      <c r="K169" s="105"/>
      <c r="M169" s="105">
        <f t="shared" ref="M169:T169" si="131">SUM(M170:M173)</f>
        <v>0</v>
      </c>
      <c r="N169" s="105">
        <f t="shared" si="131"/>
        <v>0</v>
      </c>
      <c r="O169" s="105">
        <f t="shared" si="131"/>
        <v>0</v>
      </c>
      <c r="P169" s="105">
        <f t="shared" si="131"/>
        <v>0</v>
      </c>
      <c r="Q169" s="105">
        <f t="shared" si="131"/>
        <v>0</v>
      </c>
      <c r="R169" s="105">
        <f t="shared" si="131"/>
        <v>0</v>
      </c>
      <c r="S169" s="105">
        <f t="shared" si="131"/>
        <v>0</v>
      </c>
      <c r="T169" s="105">
        <f t="shared" si="131"/>
        <v>0</v>
      </c>
      <c r="W169" s="286">
        <f t="shared" si="108"/>
        <v>0</v>
      </c>
      <c r="Y169" s="101"/>
      <c r="Z169" s="101"/>
    </row>
    <row r="170" spans="1:26" ht="13.8" hidden="1" outlineLevel="3" thickBot="1" x14ac:dyDescent="0.3">
      <c r="A170" s="98" t="str">
        <f t="shared" si="105"/>
        <v/>
      </c>
      <c r="C170" s="106"/>
      <c r="D170" s="107"/>
      <c r="E170" s="106"/>
      <c r="F170" s="109"/>
      <c r="G170" s="109"/>
      <c r="H170" s="110"/>
      <c r="I170" s="125"/>
      <c r="J170" s="112">
        <f t="shared" ref="J170:J173" si="132">+G170*H170*I170</f>
        <v>0</v>
      </c>
      <c r="K170" s="112"/>
      <c r="M170" s="112"/>
      <c r="N170" s="112"/>
      <c r="O170" s="112"/>
      <c r="P170" s="112"/>
      <c r="Q170" s="309">
        <f t="shared" ref="Q170:Q173" si="133">SUM(M170:P170)</f>
        <v>0</v>
      </c>
      <c r="R170" s="112"/>
      <c r="S170" s="112"/>
      <c r="T170" s="112"/>
      <c r="W170" s="286">
        <f t="shared" si="108"/>
        <v>0</v>
      </c>
      <c r="Y170" s="106"/>
      <c r="Z170" s="106"/>
    </row>
    <row r="171" spans="1:26" ht="13.8" hidden="1" outlineLevel="3" thickBot="1" x14ac:dyDescent="0.3">
      <c r="A171" s="98" t="str">
        <f t="shared" si="105"/>
        <v/>
      </c>
      <c r="C171" s="113"/>
      <c r="D171" s="114"/>
      <c r="E171" s="113"/>
      <c r="F171" s="116"/>
      <c r="G171" s="116"/>
      <c r="H171" s="117"/>
      <c r="I171" s="116"/>
      <c r="J171" s="118">
        <f t="shared" si="132"/>
        <v>0</v>
      </c>
      <c r="K171" s="118"/>
      <c r="M171" s="118"/>
      <c r="N171" s="118"/>
      <c r="O171" s="118"/>
      <c r="P171" s="118"/>
      <c r="Q171" s="309">
        <f t="shared" si="133"/>
        <v>0</v>
      </c>
      <c r="R171" s="118"/>
      <c r="S171" s="118"/>
      <c r="T171" s="118"/>
      <c r="W171" s="286">
        <f t="shared" si="108"/>
        <v>0</v>
      </c>
      <c r="Y171" s="113"/>
      <c r="Z171" s="113"/>
    </row>
    <row r="172" spans="1:26" ht="13.8" hidden="1" outlineLevel="3" thickBot="1" x14ac:dyDescent="0.3">
      <c r="A172" s="98" t="str">
        <f t="shared" si="105"/>
        <v/>
      </c>
      <c r="C172" s="113"/>
      <c r="D172" s="114"/>
      <c r="E172" s="113"/>
      <c r="F172" s="116"/>
      <c r="G172" s="116"/>
      <c r="H172" s="117"/>
      <c r="I172" s="117"/>
      <c r="J172" s="118">
        <f t="shared" si="132"/>
        <v>0</v>
      </c>
      <c r="K172" s="118"/>
      <c r="M172" s="118"/>
      <c r="N172" s="118"/>
      <c r="O172" s="118"/>
      <c r="P172" s="118"/>
      <c r="Q172" s="309">
        <f t="shared" si="133"/>
        <v>0</v>
      </c>
      <c r="R172" s="118"/>
      <c r="S172" s="118"/>
      <c r="T172" s="118"/>
      <c r="W172" s="286">
        <f t="shared" si="108"/>
        <v>0</v>
      </c>
      <c r="Y172" s="113"/>
      <c r="Z172" s="113"/>
    </row>
    <row r="173" spans="1:26" ht="13.8" hidden="1" outlineLevel="3" thickBot="1" x14ac:dyDescent="0.3">
      <c r="A173" s="98" t="str">
        <f t="shared" si="105"/>
        <v/>
      </c>
      <c r="C173" s="119"/>
      <c r="D173" s="120"/>
      <c r="E173" s="119"/>
      <c r="F173" s="122"/>
      <c r="G173" s="122"/>
      <c r="H173" s="123"/>
      <c r="I173" s="123"/>
      <c r="J173" s="124">
        <f t="shared" si="132"/>
        <v>0</v>
      </c>
      <c r="K173" s="124"/>
      <c r="M173" s="124"/>
      <c r="N173" s="124"/>
      <c r="O173" s="124"/>
      <c r="P173" s="124"/>
      <c r="Q173" s="309">
        <f t="shared" si="133"/>
        <v>0</v>
      </c>
      <c r="R173" s="124"/>
      <c r="S173" s="124"/>
      <c r="T173" s="124"/>
      <c r="W173" s="286">
        <f t="shared" si="108"/>
        <v>0</v>
      </c>
      <c r="Y173" s="119"/>
      <c r="Z173" s="119"/>
    </row>
    <row r="174" spans="1:26" ht="13.8" hidden="1" outlineLevel="2" thickBot="1" x14ac:dyDescent="0.3">
      <c r="A174" s="98" t="str">
        <f t="shared" si="105"/>
        <v>A2.2.5</v>
      </c>
      <c r="C174" s="101" t="s">
        <v>165</v>
      </c>
      <c r="D174" s="92" t="s">
        <v>242</v>
      </c>
      <c r="E174" s="101" t="s">
        <v>198</v>
      </c>
      <c r="F174" s="103"/>
      <c r="G174" s="103"/>
      <c r="H174" s="104"/>
      <c r="I174" s="104"/>
      <c r="J174" s="105">
        <f>SUM(J175:J178)</f>
        <v>0</v>
      </c>
      <c r="K174" s="105"/>
      <c r="M174" s="105">
        <f t="shared" ref="M174:T174" si="134">SUM(M175:M178)</f>
        <v>0</v>
      </c>
      <c r="N174" s="105">
        <f t="shared" si="134"/>
        <v>0</v>
      </c>
      <c r="O174" s="105">
        <f t="shared" si="134"/>
        <v>0</v>
      </c>
      <c r="P174" s="105">
        <f t="shared" si="134"/>
        <v>0</v>
      </c>
      <c r="Q174" s="105">
        <f t="shared" si="134"/>
        <v>0</v>
      </c>
      <c r="R174" s="105">
        <f t="shared" si="134"/>
        <v>0</v>
      </c>
      <c r="S174" s="105">
        <f t="shared" si="134"/>
        <v>0</v>
      </c>
      <c r="T174" s="105">
        <f t="shared" si="134"/>
        <v>0</v>
      </c>
      <c r="W174" s="286">
        <f t="shared" si="108"/>
        <v>0</v>
      </c>
      <c r="Y174" s="101"/>
      <c r="Z174" s="101"/>
    </row>
    <row r="175" spans="1:26" ht="13.8" hidden="1" outlineLevel="3" thickBot="1" x14ac:dyDescent="0.3">
      <c r="A175" s="98" t="str">
        <f t="shared" si="105"/>
        <v/>
      </c>
      <c r="C175" s="106"/>
      <c r="D175" s="107"/>
      <c r="E175" s="106"/>
      <c r="F175" s="109"/>
      <c r="G175" s="109"/>
      <c r="H175" s="110"/>
      <c r="I175" s="111"/>
      <c r="J175" s="112">
        <f>+G175*H175</f>
        <v>0</v>
      </c>
      <c r="K175" s="112"/>
      <c r="M175" s="112"/>
      <c r="N175" s="112"/>
      <c r="O175" s="112"/>
      <c r="P175" s="112"/>
      <c r="Q175" s="309">
        <f t="shared" ref="Q175:Q178" si="135">SUM(M175:P175)</f>
        <v>0</v>
      </c>
      <c r="R175" s="112"/>
      <c r="S175" s="112"/>
      <c r="T175" s="112"/>
      <c r="W175" s="286">
        <f t="shared" si="108"/>
        <v>0</v>
      </c>
      <c r="Y175" s="106"/>
      <c r="Z175" s="106"/>
    </row>
    <row r="176" spans="1:26" ht="13.8" hidden="1" outlineLevel="3" thickBot="1" x14ac:dyDescent="0.3">
      <c r="A176" s="98" t="str">
        <f t="shared" si="105"/>
        <v/>
      </c>
      <c r="C176" s="113"/>
      <c r="D176" s="114"/>
      <c r="E176" s="113"/>
      <c r="F176" s="116"/>
      <c r="G176" s="116"/>
      <c r="H176" s="117"/>
      <c r="I176" s="117"/>
      <c r="J176" s="118">
        <f t="shared" ref="J176:J178" si="136">+G176*H176</f>
        <v>0</v>
      </c>
      <c r="K176" s="118"/>
      <c r="M176" s="118"/>
      <c r="N176" s="118"/>
      <c r="O176" s="118"/>
      <c r="P176" s="118"/>
      <c r="Q176" s="309">
        <f t="shared" si="135"/>
        <v>0</v>
      </c>
      <c r="R176" s="118"/>
      <c r="S176" s="118"/>
      <c r="T176" s="118"/>
      <c r="W176" s="286">
        <f t="shared" si="108"/>
        <v>0</v>
      </c>
      <c r="Y176" s="113"/>
      <c r="Z176" s="113"/>
    </row>
    <row r="177" spans="1:26" ht="13.8" hidden="1" outlineLevel="3" thickBot="1" x14ac:dyDescent="0.3">
      <c r="A177" s="98" t="str">
        <f t="shared" si="105"/>
        <v/>
      </c>
      <c r="C177" s="113"/>
      <c r="D177" s="114"/>
      <c r="E177" s="113"/>
      <c r="F177" s="116"/>
      <c r="G177" s="116"/>
      <c r="H177" s="117"/>
      <c r="I177" s="117"/>
      <c r="J177" s="118">
        <f t="shared" si="136"/>
        <v>0</v>
      </c>
      <c r="K177" s="118"/>
      <c r="M177" s="118"/>
      <c r="N177" s="118"/>
      <c r="O177" s="118"/>
      <c r="P177" s="118"/>
      <c r="Q177" s="309">
        <f t="shared" si="135"/>
        <v>0</v>
      </c>
      <c r="R177" s="118"/>
      <c r="S177" s="118"/>
      <c r="T177" s="118"/>
      <c r="W177" s="286">
        <f t="shared" si="108"/>
        <v>0</v>
      </c>
      <c r="Y177" s="113"/>
      <c r="Z177" s="113"/>
    </row>
    <row r="178" spans="1:26" ht="13.8" hidden="1" outlineLevel="3" thickBot="1" x14ac:dyDescent="0.3">
      <c r="A178" s="98" t="str">
        <f t="shared" si="105"/>
        <v/>
      </c>
      <c r="C178" s="119"/>
      <c r="D178" s="120"/>
      <c r="E178" s="119"/>
      <c r="F178" s="122"/>
      <c r="G178" s="122"/>
      <c r="H178" s="123"/>
      <c r="I178" s="123"/>
      <c r="J178" s="124">
        <f t="shared" si="136"/>
        <v>0</v>
      </c>
      <c r="K178" s="124"/>
      <c r="M178" s="124"/>
      <c r="N178" s="124"/>
      <c r="O178" s="124"/>
      <c r="P178" s="124"/>
      <c r="Q178" s="309">
        <f t="shared" si="135"/>
        <v>0</v>
      </c>
      <c r="R178" s="124"/>
      <c r="S178" s="124"/>
      <c r="T178" s="124"/>
      <c r="W178" s="286">
        <f t="shared" si="108"/>
        <v>0</v>
      </c>
      <c r="Y178" s="119"/>
      <c r="Z178" s="119"/>
    </row>
    <row r="179" spans="1:26" ht="13.8" hidden="1" outlineLevel="2" thickBot="1" x14ac:dyDescent="0.3">
      <c r="A179" s="98" t="str">
        <f t="shared" si="105"/>
        <v>A2.2.6</v>
      </c>
      <c r="C179" s="101" t="s">
        <v>165</v>
      </c>
      <c r="D179" s="92" t="s">
        <v>243</v>
      </c>
      <c r="E179" s="101" t="s">
        <v>203</v>
      </c>
      <c r="F179" s="103"/>
      <c r="G179" s="103"/>
      <c r="H179" s="104"/>
      <c r="I179" s="104"/>
      <c r="J179" s="105">
        <f>SUM(J180:J183)</f>
        <v>0</v>
      </c>
      <c r="K179" s="105"/>
      <c r="M179" s="105">
        <f t="shared" ref="M179:T179" si="137">SUM(M180:M183)</f>
        <v>0</v>
      </c>
      <c r="N179" s="105">
        <f t="shared" si="137"/>
        <v>0</v>
      </c>
      <c r="O179" s="105">
        <f t="shared" si="137"/>
        <v>0</v>
      </c>
      <c r="P179" s="105">
        <f t="shared" si="137"/>
        <v>0</v>
      </c>
      <c r="Q179" s="105">
        <f t="shared" si="137"/>
        <v>0</v>
      </c>
      <c r="R179" s="105">
        <f t="shared" si="137"/>
        <v>0</v>
      </c>
      <c r="S179" s="105">
        <f t="shared" si="137"/>
        <v>0</v>
      </c>
      <c r="T179" s="105">
        <f t="shared" si="137"/>
        <v>0</v>
      </c>
      <c r="W179" s="286">
        <f t="shared" si="108"/>
        <v>0</v>
      </c>
      <c r="Y179" s="101"/>
      <c r="Z179" s="101"/>
    </row>
    <row r="180" spans="1:26" ht="13.8" hidden="1" outlineLevel="3" thickBot="1" x14ac:dyDescent="0.3">
      <c r="A180" s="98" t="str">
        <f t="shared" si="105"/>
        <v/>
      </c>
      <c r="C180" s="106"/>
      <c r="D180" s="107"/>
      <c r="E180" s="106"/>
      <c r="F180" s="109"/>
      <c r="G180" s="109"/>
      <c r="H180" s="110"/>
      <c r="I180" s="111"/>
      <c r="J180" s="112">
        <f t="shared" ref="J180:J188" si="138">+G180*H180</f>
        <v>0</v>
      </c>
      <c r="K180" s="112"/>
      <c r="M180" s="112"/>
      <c r="N180" s="112"/>
      <c r="O180" s="112"/>
      <c r="P180" s="112"/>
      <c r="Q180" s="309">
        <f t="shared" ref="Q180:Q183" si="139">SUM(M180:P180)</f>
        <v>0</v>
      </c>
      <c r="R180" s="112"/>
      <c r="S180" s="112"/>
      <c r="T180" s="112"/>
      <c r="W180" s="286">
        <f t="shared" si="108"/>
        <v>0</v>
      </c>
      <c r="Y180" s="106"/>
      <c r="Z180" s="106"/>
    </row>
    <row r="181" spans="1:26" ht="13.8" hidden="1" outlineLevel="3" thickBot="1" x14ac:dyDescent="0.3">
      <c r="A181" s="98" t="str">
        <f t="shared" si="105"/>
        <v/>
      </c>
      <c r="C181" s="113"/>
      <c r="D181" s="114"/>
      <c r="E181" s="113"/>
      <c r="F181" s="116"/>
      <c r="G181" s="116"/>
      <c r="H181" s="117"/>
      <c r="I181" s="117"/>
      <c r="J181" s="118">
        <f t="shared" si="138"/>
        <v>0</v>
      </c>
      <c r="K181" s="118"/>
      <c r="M181" s="118"/>
      <c r="N181" s="118"/>
      <c r="O181" s="118"/>
      <c r="P181" s="118"/>
      <c r="Q181" s="309">
        <f t="shared" si="139"/>
        <v>0</v>
      </c>
      <c r="R181" s="118"/>
      <c r="S181" s="118"/>
      <c r="T181" s="118"/>
      <c r="W181" s="286">
        <f t="shared" si="108"/>
        <v>0</v>
      </c>
      <c r="Y181" s="113"/>
      <c r="Z181" s="113"/>
    </row>
    <row r="182" spans="1:26" ht="13.8" hidden="1" outlineLevel="3" thickBot="1" x14ac:dyDescent="0.3">
      <c r="A182" s="98" t="str">
        <f t="shared" si="105"/>
        <v/>
      </c>
      <c r="C182" s="113"/>
      <c r="D182" s="114"/>
      <c r="E182" s="113"/>
      <c r="F182" s="116"/>
      <c r="G182" s="116"/>
      <c r="H182" s="117"/>
      <c r="I182" s="117"/>
      <c r="J182" s="118">
        <f t="shared" si="138"/>
        <v>0</v>
      </c>
      <c r="K182" s="118"/>
      <c r="M182" s="118"/>
      <c r="N182" s="118"/>
      <c r="O182" s="118"/>
      <c r="P182" s="118"/>
      <c r="Q182" s="309">
        <f t="shared" si="139"/>
        <v>0</v>
      </c>
      <c r="R182" s="118"/>
      <c r="S182" s="118"/>
      <c r="T182" s="118"/>
      <c r="W182" s="286">
        <f t="shared" si="108"/>
        <v>0</v>
      </c>
      <c r="Y182" s="113"/>
      <c r="Z182" s="113"/>
    </row>
    <row r="183" spans="1:26" ht="13.8" hidden="1" outlineLevel="3" thickBot="1" x14ac:dyDescent="0.3">
      <c r="A183" s="98" t="str">
        <f t="shared" si="105"/>
        <v/>
      </c>
      <c r="C183" s="119"/>
      <c r="D183" s="120"/>
      <c r="E183" s="119"/>
      <c r="F183" s="122"/>
      <c r="G183" s="122"/>
      <c r="H183" s="123"/>
      <c r="I183" s="123"/>
      <c r="J183" s="124">
        <f t="shared" si="138"/>
        <v>0</v>
      </c>
      <c r="K183" s="124"/>
      <c r="M183" s="124"/>
      <c r="N183" s="124"/>
      <c r="O183" s="124"/>
      <c r="P183" s="124"/>
      <c r="Q183" s="309">
        <f t="shared" si="139"/>
        <v>0</v>
      </c>
      <c r="R183" s="124"/>
      <c r="S183" s="124"/>
      <c r="T183" s="124"/>
      <c r="W183" s="286">
        <f t="shared" si="108"/>
        <v>0</v>
      </c>
      <c r="Y183" s="119"/>
      <c r="Z183" s="119"/>
    </row>
    <row r="184" spans="1:26" hidden="1" outlineLevel="2" x14ac:dyDescent="0.25">
      <c r="A184" s="98" t="str">
        <f t="shared" si="105"/>
        <v>A2.2.7</v>
      </c>
      <c r="C184" s="101" t="s">
        <v>165</v>
      </c>
      <c r="D184" s="92" t="s">
        <v>244</v>
      </c>
      <c r="E184" s="101" t="s">
        <v>207</v>
      </c>
      <c r="F184" s="103"/>
      <c r="G184" s="103"/>
      <c r="H184" s="104"/>
      <c r="I184" s="104"/>
      <c r="J184" s="105">
        <f>SUM(J185:J188)</f>
        <v>0</v>
      </c>
      <c r="K184" s="105"/>
      <c r="M184" s="105">
        <f t="shared" ref="M184:T184" si="140">SUM(M185:M188)</f>
        <v>0</v>
      </c>
      <c r="N184" s="105">
        <f t="shared" si="140"/>
        <v>0</v>
      </c>
      <c r="O184" s="105">
        <f t="shared" si="140"/>
        <v>0</v>
      </c>
      <c r="P184" s="105">
        <f t="shared" si="140"/>
        <v>0</v>
      </c>
      <c r="Q184" s="105">
        <f t="shared" si="140"/>
        <v>0</v>
      </c>
      <c r="R184" s="105">
        <f t="shared" si="140"/>
        <v>0</v>
      </c>
      <c r="S184" s="105">
        <f t="shared" si="140"/>
        <v>0</v>
      </c>
      <c r="T184" s="105">
        <f t="shared" si="140"/>
        <v>0</v>
      </c>
      <c r="W184" s="286">
        <f t="shared" si="108"/>
        <v>0</v>
      </c>
      <c r="Y184" s="101"/>
      <c r="Z184" s="101"/>
    </row>
    <row r="185" spans="1:26" ht="13.8" hidden="1" outlineLevel="3" thickBot="1" x14ac:dyDescent="0.3">
      <c r="A185" s="98" t="str">
        <f t="shared" si="105"/>
        <v/>
      </c>
      <c r="C185" s="106"/>
      <c r="D185" s="107"/>
      <c r="E185" s="106"/>
      <c r="F185" s="109"/>
      <c r="G185" s="109"/>
      <c r="H185" s="110"/>
      <c r="I185" s="125"/>
      <c r="J185" s="112">
        <f t="shared" si="138"/>
        <v>0</v>
      </c>
      <c r="K185" s="112"/>
      <c r="M185" s="112"/>
      <c r="N185" s="112"/>
      <c r="O185" s="112"/>
      <c r="P185" s="112"/>
      <c r="Q185" s="309">
        <f t="shared" ref="Q185:Q188" si="141">SUM(M185:P185)</f>
        <v>0</v>
      </c>
      <c r="R185" s="112"/>
      <c r="S185" s="112"/>
      <c r="T185" s="112"/>
      <c r="W185" s="286">
        <f t="shared" si="108"/>
        <v>0</v>
      </c>
      <c r="Y185" s="106"/>
      <c r="Z185" s="106"/>
    </row>
    <row r="186" spans="1:26" ht="13.8" hidden="1" outlineLevel="3" thickBot="1" x14ac:dyDescent="0.3">
      <c r="A186" s="98" t="str">
        <f t="shared" si="105"/>
        <v/>
      </c>
      <c r="C186" s="113"/>
      <c r="D186" s="114"/>
      <c r="E186" s="113"/>
      <c r="F186" s="116"/>
      <c r="G186" s="116"/>
      <c r="H186" s="117"/>
      <c r="I186" s="117"/>
      <c r="J186" s="118">
        <f t="shared" si="138"/>
        <v>0</v>
      </c>
      <c r="K186" s="118"/>
      <c r="M186" s="118"/>
      <c r="N186" s="118"/>
      <c r="O186" s="118"/>
      <c r="P186" s="118"/>
      <c r="Q186" s="309">
        <f t="shared" si="141"/>
        <v>0</v>
      </c>
      <c r="R186" s="118"/>
      <c r="S186" s="118"/>
      <c r="T186" s="118"/>
      <c r="W186" s="286">
        <f t="shared" si="108"/>
        <v>0</v>
      </c>
      <c r="Y186" s="113"/>
      <c r="Z186" s="113"/>
    </row>
    <row r="187" spans="1:26" ht="13.8" hidden="1" outlineLevel="3" thickBot="1" x14ac:dyDescent="0.3">
      <c r="A187" s="98" t="str">
        <f t="shared" si="105"/>
        <v/>
      </c>
      <c r="C187" s="113"/>
      <c r="D187" s="114"/>
      <c r="E187" s="113"/>
      <c r="F187" s="116"/>
      <c r="G187" s="116"/>
      <c r="H187" s="117"/>
      <c r="I187" s="117"/>
      <c r="J187" s="118">
        <f t="shared" si="138"/>
        <v>0</v>
      </c>
      <c r="K187" s="118"/>
      <c r="M187" s="118"/>
      <c r="N187" s="118"/>
      <c r="O187" s="118"/>
      <c r="P187" s="118"/>
      <c r="Q187" s="309">
        <f t="shared" si="141"/>
        <v>0</v>
      </c>
      <c r="R187" s="118"/>
      <c r="S187" s="118"/>
      <c r="T187" s="118"/>
      <c r="W187" s="286">
        <f t="shared" si="108"/>
        <v>0</v>
      </c>
      <c r="Y187" s="113"/>
      <c r="Z187" s="113"/>
    </row>
    <row r="188" spans="1:26" ht="13.8" hidden="1" outlineLevel="3" thickBot="1" x14ac:dyDescent="0.3">
      <c r="A188" s="98" t="str">
        <f t="shared" si="105"/>
        <v/>
      </c>
      <c r="C188" s="119"/>
      <c r="D188" s="120"/>
      <c r="E188" s="119"/>
      <c r="F188" s="122"/>
      <c r="G188" s="122"/>
      <c r="H188" s="123"/>
      <c r="I188" s="123"/>
      <c r="J188" s="124">
        <f t="shared" si="138"/>
        <v>0</v>
      </c>
      <c r="K188" s="124"/>
      <c r="M188" s="124"/>
      <c r="N188" s="124"/>
      <c r="O188" s="124"/>
      <c r="P188" s="124"/>
      <c r="Q188" s="309">
        <f t="shared" si="141"/>
        <v>0</v>
      </c>
      <c r="R188" s="124"/>
      <c r="S188" s="124"/>
      <c r="T188" s="124"/>
      <c r="W188" s="286">
        <f t="shared" si="108"/>
        <v>0</v>
      </c>
      <c r="Y188" s="119"/>
      <c r="Z188" s="119"/>
    </row>
    <row r="189" spans="1:26" ht="14.4" hidden="1" outlineLevel="1" thickBot="1" x14ac:dyDescent="0.3">
      <c r="A189" s="98"/>
      <c r="C189" s="45" t="s">
        <v>165</v>
      </c>
      <c r="D189" s="45" t="s">
        <v>245</v>
      </c>
      <c r="E189" s="45" t="s">
        <v>168</v>
      </c>
      <c r="F189" s="94"/>
      <c r="G189" s="94"/>
      <c r="H189" s="94"/>
      <c r="I189" s="94"/>
      <c r="J189" s="100">
        <f>+J190+J195+J200+J205+J210+J215+J220</f>
        <v>0</v>
      </c>
      <c r="K189" s="100"/>
      <c r="M189" s="100">
        <f t="shared" ref="M189:T189" si="142">+M190+M195+M200+M205+M210+M215+M220</f>
        <v>0</v>
      </c>
      <c r="N189" s="100">
        <f t="shared" si="142"/>
        <v>0</v>
      </c>
      <c r="O189" s="100">
        <f t="shared" si="142"/>
        <v>0</v>
      </c>
      <c r="P189" s="100">
        <f t="shared" si="142"/>
        <v>0</v>
      </c>
      <c r="Q189" s="100">
        <f t="shared" si="142"/>
        <v>0</v>
      </c>
      <c r="R189" s="100">
        <f t="shared" si="142"/>
        <v>0</v>
      </c>
      <c r="S189" s="100">
        <f t="shared" si="142"/>
        <v>0</v>
      </c>
      <c r="T189" s="100">
        <f t="shared" si="142"/>
        <v>0</v>
      </c>
      <c r="W189" s="286">
        <f t="shared" si="108"/>
        <v>0</v>
      </c>
      <c r="Y189" s="45"/>
      <c r="Z189" s="45"/>
    </row>
    <row r="190" spans="1:26" ht="27" hidden="1" outlineLevel="2" thickBot="1" x14ac:dyDescent="0.3">
      <c r="A190" s="98" t="str">
        <f t="shared" si="105"/>
        <v>A2.3.1</v>
      </c>
      <c r="C190" s="101" t="s">
        <v>165</v>
      </c>
      <c r="D190" s="92" t="s">
        <v>246</v>
      </c>
      <c r="E190" s="101" t="s">
        <v>170</v>
      </c>
      <c r="F190" s="103"/>
      <c r="G190" s="103"/>
      <c r="H190" s="104"/>
      <c r="I190" s="104"/>
      <c r="J190" s="105">
        <f>SUM(J191:J194)</f>
        <v>0</v>
      </c>
      <c r="K190" s="105"/>
      <c r="M190" s="105">
        <f t="shared" ref="M190:T190" si="143">SUM(M191:M194)</f>
        <v>0</v>
      </c>
      <c r="N190" s="105">
        <f t="shared" si="143"/>
        <v>0</v>
      </c>
      <c r="O190" s="105">
        <f t="shared" si="143"/>
        <v>0</v>
      </c>
      <c r="P190" s="105">
        <f t="shared" si="143"/>
        <v>0</v>
      </c>
      <c r="Q190" s="105">
        <f t="shared" si="143"/>
        <v>0</v>
      </c>
      <c r="R190" s="105">
        <f t="shared" si="143"/>
        <v>0</v>
      </c>
      <c r="S190" s="105">
        <f t="shared" si="143"/>
        <v>0</v>
      </c>
      <c r="T190" s="105">
        <f t="shared" si="143"/>
        <v>0</v>
      </c>
      <c r="W190" s="286">
        <f t="shared" si="108"/>
        <v>0</v>
      </c>
      <c r="Y190" s="101"/>
      <c r="Z190" s="101"/>
    </row>
    <row r="191" spans="1:26" ht="13.8" hidden="1" outlineLevel="3" thickBot="1" x14ac:dyDescent="0.3">
      <c r="A191" s="98" t="str">
        <f t="shared" si="105"/>
        <v/>
      </c>
      <c r="C191" s="106"/>
      <c r="D191" s="107"/>
      <c r="E191" s="106"/>
      <c r="F191" s="109"/>
      <c r="G191" s="109"/>
      <c r="H191" s="110"/>
      <c r="I191" s="111"/>
      <c r="J191" s="112">
        <f>+G191*H191*I191</f>
        <v>0</v>
      </c>
      <c r="K191" s="112"/>
      <c r="M191" s="112">
        <f>+$H191*$I191*3</f>
        <v>0</v>
      </c>
      <c r="N191" s="112">
        <f t="shared" ref="N191:P194" si="144">+$H191*$I191*3</f>
        <v>0</v>
      </c>
      <c r="O191" s="112">
        <f t="shared" si="144"/>
        <v>0</v>
      </c>
      <c r="P191" s="112">
        <f t="shared" si="144"/>
        <v>0</v>
      </c>
      <c r="Q191" s="309">
        <f>SUM(M191:P191)</f>
        <v>0</v>
      </c>
      <c r="R191" s="112">
        <f>+Q191</f>
        <v>0</v>
      </c>
      <c r="S191" s="112">
        <f>+R191</f>
        <v>0</v>
      </c>
      <c r="T191" s="112">
        <f>+S191</f>
        <v>0</v>
      </c>
      <c r="W191" s="286">
        <f t="shared" si="108"/>
        <v>0</v>
      </c>
      <c r="Y191" s="106"/>
      <c r="Z191" s="106"/>
    </row>
    <row r="192" spans="1:26" ht="13.8" hidden="1" outlineLevel="3" thickBot="1" x14ac:dyDescent="0.3">
      <c r="A192" s="98" t="str">
        <f t="shared" si="105"/>
        <v/>
      </c>
      <c r="C192" s="113"/>
      <c r="D192" s="114"/>
      <c r="E192" s="113"/>
      <c r="F192" s="116"/>
      <c r="G192" s="116"/>
      <c r="H192" s="117"/>
      <c r="I192" s="288"/>
      <c r="J192" s="118">
        <f t="shared" ref="J192:J194" si="145">+G192*H192*I192</f>
        <v>0</v>
      </c>
      <c r="K192" s="118"/>
      <c r="M192" s="112">
        <f t="shared" ref="M192:M194" si="146">+$H192*$I192*3</f>
        <v>0</v>
      </c>
      <c r="N192" s="112">
        <f t="shared" si="144"/>
        <v>0</v>
      </c>
      <c r="O192" s="112">
        <f t="shared" si="144"/>
        <v>0</v>
      </c>
      <c r="P192" s="112">
        <f t="shared" si="144"/>
        <v>0</v>
      </c>
      <c r="Q192" s="309">
        <f t="shared" ref="Q192:Q194" si="147">SUM(M192:P192)</f>
        <v>0</v>
      </c>
      <c r="R192" s="112">
        <f t="shared" ref="R192:T192" si="148">+Q192</f>
        <v>0</v>
      </c>
      <c r="S192" s="112">
        <f t="shared" si="148"/>
        <v>0</v>
      </c>
      <c r="T192" s="112">
        <f t="shared" si="148"/>
        <v>0</v>
      </c>
      <c r="W192" s="286">
        <f t="shared" si="108"/>
        <v>0</v>
      </c>
      <c r="Y192" s="113"/>
      <c r="Z192" s="113"/>
    </row>
    <row r="193" spans="1:26" ht="13.8" hidden="1" outlineLevel="3" thickBot="1" x14ac:dyDescent="0.3">
      <c r="A193" s="98" t="str">
        <f t="shared" si="105"/>
        <v/>
      </c>
      <c r="C193" s="113"/>
      <c r="D193" s="114"/>
      <c r="E193" s="113"/>
      <c r="F193" s="116"/>
      <c r="G193" s="116"/>
      <c r="H193" s="117"/>
      <c r="I193" s="288"/>
      <c r="J193" s="118">
        <f t="shared" si="145"/>
        <v>0</v>
      </c>
      <c r="K193" s="118"/>
      <c r="M193" s="112">
        <f t="shared" si="146"/>
        <v>0</v>
      </c>
      <c r="N193" s="112">
        <f t="shared" si="144"/>
        <v>0</v>
      </c>
      <c r="O193" s="112">
        <f t="shared" si="144"/>
        <v>0</v>
      </c>
      <c r="P193" s="112">
        <f t="shared" si="144"/>
        <v>0</v>
      </c>
      <c r="Q193" s="309">
        <f t="shared" si="147"/>
        <v>0</v>
      </c>
      <c r="R193" s="112">
        <f t="shared" ref="R193:T193" si="149">+Q193</f>
        <v>0</v>
      </c>
      <c r="S193" s="112">
        <f t="shared" si="149"/>
        <v>0</v>
      </c>
      <c r="T193" s="112">
        <f t="shared" si="149"/>
        <v>0</v>
      </c>
      <c r="W193" s="286">
        <f t="shared" si="108"/>
        <v>0</v>
      </c>
      <c r="Y193" s="113"/>
      <c r="Z193" s="113"/>
    </row>
    <row r="194" spans="1:26" ht="13.8" hidden="1" outlineLevel="3" thickBot="1" x14ac:dyDescent="0.3">
      <c r="A194" s="98" t="str">
        <f t="shared" si="105"/>
        <v/>
      </c>
      <c r="C194" s="119"/>
      <c r="D194" s="120"/>
      <c r="E194" s="119"/>
      <c r="F194" s="122"/>
      <c r="G194" s="122"/>
      <c r="H194" s="123"/>
      <c r="I194" s="323"/>
      <c r="J194" s="124">
        <f t="shared" si="145"/>
        <v>0</v>
      </c>
      <c r="K194" s="124"/>
      <c r="M194" s="112">
        <f t="shared" si="146"/>
        <v>0</v>
      </c>
      <c r="N194" s="112">
        <f t="shared" si="144"/>
        <v>0</v>
      </c>
      <c r="O194" s="112">
        <f t="shared" si="144"/>
        <v>0</v>
      </c>
      <c r="P194" s="112">
        <f t="shared" si="144"/>
        <v>0</v>
      </c>
      <c r="Q194" s="309">
        <f t="shared" si="147"/>
        <v>0</v>
      </c>
      <c r="R194" s="112">
        <f t="shared" ref="R194:T194" si="150">+Q194</f>
        <v>0</v>
      </c>
      <c r="S194" s="112">
        <f t="shared" si="150"/>
        <v>0</v>
      </c>
      <c r="T194" s="112">
        <f t="shared" si="150"/>
        <v>0</v>
      </c>
      <c r="W194" s="286">
        <f t="shared" si="108"/>
        <v>0</v>
      </c>
      <c r="Y194" s="119"/>
      <c r="Z194" s="119"/>
    </row>
    <row r="195" spans="1:26" ht="27" hidden="1" outlineLevel="2" thickBot="1" x14ac:dyDescent="0.3">
      <c r="A195" s="98" t="str">
        <f t="shared" si="105"/>
        <v>A2.3.2</v>
      </c>
      <c r="C195" s="101" t="s">
        <v>165</v>
      </c>
      <c r="D195" s="92" t="s">
        <v>247</v>
      </c>
      <c r="E195" s="101" t="s">
        <v>178</v>
      </c>
      <c r="F195" s="103"/>
      <c r="G195" s="103"/>
      <c r="H195" s="104"/>
      <c r="I195" s="104"/>
      <c r="J195" s="105">
        <f>SUM(J196:J199)</f>
        <v>0</v>
      </c>
      <c r="K195" s="105"/>
      <c r="M195" s="105">
        <f t="shared" ref="M195:T195" si="151">SUM(M196:M199)</f>
        <v>0</v>
      </c>
      <c r="N195" s="105">
        <f t="shared" si="151"/>
        <v>0</v>
      </c>
      <c r="O195" s="105">
        <f t="shared" si="151"/>
        <v>0</v>
      </c>
      <c r="P195" s="105">
        <f t="shared" si="151"/>
        <v>0</v>
      </c>
      <c r="Q195" s="105">
        <f t="shared" si="151"/>
        <v>0</v>
      </c>
      <c r="R195" s="105">
        <f t="shared" si="151"/>
        <v>0</v>
      </c>
      <c r="S195" s="105">
        <f t="shared" si="151"/>
        <v>0</v>
      </c>
      <c r="T195" s="105">
        <f t="shared" si="151"/>
        <v>0</v>
      </c>
      <c r="W195" s="286">
        <f t="shared" si="108"/>
        <v>0</v>
      </c>
      <c r="Y195" s="101"/>
      <c r="Z195" s="101"/>
    </row>
    <row r="196" spans="1:26" ht="13.8" hidden="1" outlineLevel="3" thickBot="1" x14ac:dyDescent="0.3">
      <c r="A196" s="98" t="str">
        <f t="shared" si="105"/>
        <v/>
      </c>
      <c r="C196" s="106"/>
      <c r="D196" s="107"/>
      <c r="E196" s="106"/>
      <c r="F196" s="109"/>
      <c r="G196" s="109"/>
      <c r="H196" s="110"/>
      <c r="I196" s="125"/>
      <c r="J196" s="112">
        <f>+G196*H196*I196</f>
        <v>0</v>
      </c>
      <c r="K196" s="112"/>
      <c r="M196" s="112"/>
      <c r="N196" s="112"/>
      <c r="O196" s="112"/>
      <c r="P196" s="112"/>
      <c r="Q196" s="309">
        <f t="shared" ref="Q196:Q199" si="152">SUM(M196:P196)</f>
        <v>0</v>
      </c>
      <c r="R196" s="112"/>
      <c r="S196" s="112"/>
      <c r="T196" s="112"/>
      <c r="W196" s="286">
        <f t="shared" si="108"/>
        <v>0</v>
      </c>
      <c r="Y196" s="106"/>
      <c r="Z196" s="106"/>
    </row>
    <row r="197" spans="1:26" ht="13.8" hidden="1" outlineLevel="3" thickBot="1" x14ac:dyDescent="0.3">
      <c r="A197" s="98" t="str">
        <f t="shared" si="105"/>
        <v/>
      </c>
      <c r="C197" s="113"/>
      <c r="D197" s="114"/>
      <c r="E197" s="113"/>
      <c r="F197" s="116"/>
      <c r="G197" s="116"/>
      <c r="H197" s="117"/>
      <c r="I197" s="116"/>
      <c r="J197" s="118">
        <f t="shared" ref="J197:J199" si="153">+G197*H197*I197</f>
        <v>0</v>
      </c>
      <c r="K197" s="118"/>
      <c r="M197" s="118"/>
      <c r="N197" s="118"/>
      <c r="O197" s="118"/>
      <c r="P197" s="118"/>
      <c r="Q197" s="309">
        <f t="shared" si="152"/>
        <v>0</v>
      </c>
      <c r="R197" s="118"/>
      <c r="S197" s="118"/>
      <c r="T197" s="118"/>
      <c r="W197" s="286">
        <f t="shared" si="108"/>
        <v>0</v>
      </c>
      <c r="Y197" s="113"/>
      <c r="Z197" s="113"/>
    </row>
    <row r="198" spans="1:26" ht="13.8" hidden="1" outlineLevel="3" thickBot="1" x14ac:dyDescent="0.3">
      <c r="A198" s="98" t="str">
        <f t="shared" si="105"/>
        <v/>
      </c>
      <c r="C198" s="113"/>
      <c r="D198" s="114"/>
      <c r="E198" s="113"/>
      <c r="F198" s="116"/>
      <c r="G198" s="116"/>
      <c r="H198" s="117"/>
      <c r="I198" s="116"/>
      <c r="J198" s="118">
        <f t="shared" si="153"/>
        <v>0</v>
      </c>
      <c r="K198" s="118"/>
      <c r="M198" s="118"/>
      <c r="N198" s="118"/>
      <c r="O198" s="118"/>
      <c r="P198" s="118"/>
      <c r="Q198" s="309">
        <f t="shared" si="152"/>
        <v>0</v>
      </c>
      <c r="R198" s="118"/>
      <c r="S198" s="118"/>
      <c r="T198" s="118"/>
      <c r="W198" s="286">
        <f t="shared" si="108"/>
        <v>0</v>
      </c>
      <c r="Y198" s="113"/>
      <c r="Z198" s="113"/>
    </row>
    <row r="199" spans="1:26" ht="13.8" hidden="1" outlineLevel="3" thickBot="1" x14ac:dyDescent="0.3">
      <c r="A199" s="98" t="str">
        <f t="shared" si="105"/>
        <v/>
      </c>
      <c r="C199" s="119"/>
      <c r="D199" s="120"/>
      <c r="E199" s="119"/>
      <c r="F199" s="122"/>
      <c r="G199" s="122"/>
      <c r="H199" s="123"/>
      <c r="I199" s="123"/>
      <c r="J199" s="124">
        <f t="shared" si="153"/>
        <v>0</v>
      </c>
      <c r="K199" s="124"/>
      <c r="M199" s="124"/>
      <c r="N199" s="124"/>
      <c r="O199" s="124"/>
      <c r="P199" s="124"/>
      <c r="Q199" s="309">
        <f t="shared" si="152"/>
        <v>0</v>
      </c>
      <c r="R199" s="124"/>
      <c r="S199" s="124"/>
      <c r="T199" s="124"/>
      <c r="W199" s="286">
        <f t="shared" si="108"/>
        <v>0</v>
      </c>
      <c r="Y199" s="119"/>
      <c r="Z199" s="119"/>
    </row>
    <row r="200" spans="1:26" ht="13.8" hidden="1" outlineLevel="2" thickBot="1" x14ac:dyDescent="0.3">
      <c r="A200" s="98" t="str">
        <f t="shared" si="105"/>
        <v>A2.3.3</v>
      </c>
      <c r="C200" s="101" t="s">
        <v>165</v>
      </c>
      <c r="D200" s="92" t="s">
        <v>248</v>
      </c>
      <c r="E200" s="101" t="s">
        <v>187</v>
      </c>
      <c r="F200" s="103"/>
      <c r="G200" s="103"/>
      <c r="H200" s="104"/>
      <c r="I200" s="104"/>
      <c r="J200" s="105">
        <f>SUM(J201:J204)</f>
        <v>0</v>
      </c>
      <c r="K200" s="105"/>
      <c r="M200" s="105">
        <f t="shared" ref="M200:T200" si="154">SUM(M201:M204)</f>
        <v>0</v>
      </c>
      <c r="N200" s="105">
        <f t="shared" si="154"/>
        <v>0</v>
      </c>
      <c r="O200" s="105">
        <f t="shared" si="154"/>
        <v>0</v>
      </c>
      <c r="P200" s="105">
        <f t="shared" si="154"/>
        <v>0</v>
      </c>
      <c r="Q200" s="105">
        <f t="shared" si="154"/>
        <v>0</v>
      </c>
      <c r="R200" s="105">
        <f t="shared" si="154"/>
        <v>0</v>
      </c>
      <c r="S200" s="105">
        <f t="shared" si="154"/>
        <v>0</v>
      </c>
      <c r="T200" s="105">
        <f t="shared" si="154"/>
        <v>0</v>
      </c>
      <c r="W200" s="286">
        <f t="shared" si="108"/>
        <v>0</v>
      </c>
      <c r="Y200" s="101"/>
      <c r="Z200" s="101"/>
    </row>
    <row r="201" spans="1:26" ht="13.8" hidden="1" outlineLevel="3" thickBot="1" x14ac:dyDescent="0.3">
      <c r="A201" s="98" t="str">
        <f t="shared" ref="A201:A264" si="155">+CONCATENATE(C201,D201)</f>
        <v/>
      </c>
      <c r="C201" s="106"/>
      <c r="D201" s="107"/>
      <c r="E201" s="106"/>
      <c r="F201" s="109"/>
      <c r="G201" s="109"/>
      <c r="H201" s="110"/>
      <c r="I201" s="125"/>
      <c r="J201" s="112">
        <f t="shared" ref="J201:J204" si="156">+G201*H201</f>
        <v>0</v>
      </c>
      <c r="K201" s="112"/>
      <c r="M201" s="112"/>
      <c r="N201" s="112"/>
      <c r="O201" s="112"/>
      <c r="P201" s="112"/>
      <c r="Q201" s="309">
        <f t="shared" ref="Q201:Q204" si="157">SUM(M201:P201)</f>
        <v>0</v>
      </c>
      <c r="R201" s="112"/>
      <c r="S201" s="112"/>
      <c r="T201" s="112"/>
      <c r="W201" s="286">
        <f t="shared" si="108"/>
        <v>0</v>
      </c>
      <c r="Y201" s="106"/>
      <c r="Z201" s="106"/>
    </row>
    <row r="202" spans="1:26" ht="13.8" hidden="1" outlineLevel="3" thickBot="1" x14ac:dyDescent="0.3">
      <c r="A202" s="98" t="str">
        <f t="shared" si="155"/>
        <v/>
      </c>
      <c r="C202" s="113"/>
      <c r="D202" s="114"/>
      <c r="E202" s="113"/>
      <c r="F202" s="116"/>
      <c r="G202" s="116"/>
      <c r="H202" s="117"/>
      <c r="I202" s="117"/>
      <c r="J202" s="118">
        <f t="shared" si="156"/>
        <v>0</v>
      </c>
      <c r="K202" s="118"/>
      <c r="M202" s="118"/>
      <c r="N202" s="118"/>
      <c r="O202" s="118"/>
      <c r="P202" s="118"/>
      <c r="Q202" s="309">
        <f t="shared" si="157"/>
        <v>0</v>
      </c>
      <c r="R202" s="118"/>
      <c r="S202" s="118"/>
      <c r="T202" s="118"/>
      <c r="W202" s="286">
        <f t="shared" si="108"/>
        <v>0</v>
      </c>
      <c r="Y202" s="113"/>
      <c r="Z202" s="113"/>
    </row>
    <row r="203" spans="1:26" ht="13.8" hidden="1" outlineLevel="3" thickBot="1" x14ac:dyDescent="0.3">
      <c r="A203" s="98" t="str">
        <f t="shared" si="155"/>
        <v/>
      </c>
      <c r="C203" s="113"/>
      <c r="D203" s="114"/>
      <c r="E203" s="113"/>
      <c r="F203" s="116"/>
      <c r="G203" s="116"/>
      <c r="H203" s="117"/>
      <c r="I203" s="117"/>
      <c r="J203" s="118">
        <f t="shared" si="156"/>
        <v>0</v>
      </c>
      <c r="K203" s="118"/>
      <c r="M203" s="118"/>
      <c r="N203" s="118"/>
      <c r="O203" s="118"/>
      <c r="P203" s="118"/>
      <c r="Q203" s="309">
        <f t="shared" si="157"/>
        <v>0</v>
      </c>
      <c r="R203" s="118"/>
      <c r="S203" s="118"/>
      <c r="T203" s="118"/>
      <c r="W203" s="286">
        <f t="shared" ref="W203:W266" si="158">+J203-Q203-R203-S203-T203</f>
        <v>0</v>
      </c>
      <c r="Y203" s="113"/>
      <c r="Z203" s="113"/>
    </row>
    <row r="204" spans="1:26" ht="13.8" hidden="1" outlineLevel="3" thickBot="1" x14ac:dyDescent="0.3">
      <c r="A204" s="98" t="str">
        <f t="shared" si="155"/>
        <v/>
      </c>
      <c r="C204" s="119"/>
      <c r="D204" s="120"/>
      <c r="E204" s="119"/>
      <c r="F204" s="122"/>
      <c r="G204" s="122"/>
      <c r="H204" s="123"/>
      <c r="I204" s="123"/>
      <c r="J204" s="118">
        <f t="shared" si="156"/>
        <v>0</v>
      </c>
      <c r="K204" s="118"/>
      <c r="M204" s="124"/>
      <c r="N204" s="124"/>
      <c r="O204" s="124"/>
      <c r="P204" s="124"/>
      <c r="Q204" s="309">
        <f t="shared" si="157"/>
        <v>0</v>
      </c>
      <c r="R204" s="124"/>
      <c r="S204" s="124"/>
      <c r="T204" s="124"/>
      <c r="W204" s="286">
        <f t="shared" si="158"/>
        <v>0</v>
      </c>
      <c r="Y204" s="119"/>
      <c r="Z204" s="119"/>
    </row>
    <row r="205" spans="1:26" ht="27" hidden="1" outlineLevel="2" thickBot="1" x14ac:dyDescent="0.3">
      <c r="A205" s="98" t="str">
        <f t="shared" si="155"/>
        <v>A2.3.3</v>
      </c>
      <c r="C205" s="101" t="s">
        <v>165</v>
      </c>
      <c r="D205" s="92" t="s">
        <v>248</v>
      </c>
      <c r="E205" s="101" t="s">
        <v>193</v>
      </c>
      <c r="F205" s="103"/>
      <c r="G205" s="103"/>
      <c r="H205" s="104"/>
      <c r="I205" s="104"/>
      <c r="J205" s="105">
        <f>SUM(J206:J209)</f>
        <v>0</v>
      </c>
      <c r="K205" s="105"/>
      <c r="M205" s="105">
        <f t="shared" ref="M205:T205" si="159">SUM(M206:M209)</f>
        <v>0</v>
      </c>
      <c r="N205" s="105">
        <f t="shared" si="159"/>
        <v>0</v>
      </c>
      <c r="O205" s="105">
        <f t="shared" si="159"/>
        <v>0</v>
      </c>
      <c r="P205" s="105">
        <f t="shared" si="159"/>
        <v>0</v>
      </c>
      <c r="Q205" s="105">
        <f t="shared" si="159"/>
        <v>0</v>
      </c>
      <c r="R205" s="105">
        <f t="shared" si="159"/>
        <v>0</v>
      </c>
      <c r="S205" s="105">
        <f t="shared" si="159"/>
        <v>0</v>
      </c>
      <c r="T205" s="105">
        <f t="shared" si="159"/>
        <v>0</v>
      </c>
      <c r="W205" s="286">
        <f t="shared" si="158"/>
        <v>0</v>
      </c>
      <c r="Y205" s="101"/>
      <c r="Z205" s="101"/>
    </row>
    <row r="206" spans="1:26" ht="13.8" hidden="1" outlineLevel="3" thickBot="1" x14ac:dyDescent="0.3">
      <c r="A206" s="98" t="str">
        <f t="shared" si="155"/>
        <v/>
      </c>
      <c r="C206" s="106"/>
      <c r="D206" s="107"/>
      <c r="E206" s="106"/>
      <c r="F206" s="109"/>
      <c r="G206" s="109"/>
      <c r="H206" s="110"/>
      <c r="I206" s="125"/>
      <c r="J206" s="112">
        <f t="shared" ref="J206:J209" si="160">+G206*H206*I206</f>
        <v>0</v>
      </c>
      <c r="K206" s="112"/>
      <c r="M206" s="112"/>
      <c r="N206" s="112"/>
      <c r="O206" s="112"/>
      <c r="P206" s="112"/>
      <c r="Q206" s="309">
        <f t="shared" ref="Q206:Q209" si="161">SUM(M206:P206)</f>
        <v>0</v>
      </c>
      <c r="R206" s="112"/>
      <c r="S206" s="112"/>
      <c r="T206" s="112"/>
      <c r="W206" s="286">
        <f t="shared" si="158"/>
        <v>0</v>
      </c>
      <c r="Y206" s="106"/>
      <c r="Z206" s="106"/>
    </row>
    <row r="207" spans="1:26" ht="13.8" hidden="1" outlineLevel="3" thickBot="1" x14ac:dyDescent="0.3">
      <c r="A207" s="98" t="str">
        <f t="shared" si="155"/>
        <v/>
      </c>
      <c r="C207" s="113"/>
      <c r="D207" s="114"/>
      <c r="E207" s="113"/>
      <c r="F207" s="116"/>
      <c r="G207" s="116"/>
      <c r="H207" s="117"/>
      <c r="I207" s="116"/>
      <c r="J207" s="118">
        <f t="shared" si="160"/>
        <v>0</v>
      </c>
      <c r="K207" s="118"/>
      <c r="M207" s="118"/>
      <c r="N207" s="118"/>
      <c r="O207" s="118"/>
      <c r="P207" s="118"/>
      <c r="Q207" s="309">
        <f t="shared" si="161"/>
        <v>0</v>
      </c>
      <c r="R207" s="118"/>
      <c r="S207" s="118"/>
      <c r="T207" s="118"/>
      <c r="W207" s="286">
        <f t="shared" si="158"/>
        <v>0</v>
      </c>
      <c r="Y207" s="113"/>
      <c r="Z207" s="113"/>
    </row>
    <row r="208" spans="1:26" ht="13.8" hidden="1" outlineLevel="3" thickBot="1" x14ac:dyDescent="0.3">
      <c r="A208" s="98" t="str">
        <f t="shared" si="155"/>
        <v/>
      </c>
      <c r="C208" s="113"/>
      <c r="D208" s="114"/>
      <c r="E208" s="113"/>
      <c r="F208" s="116"/>
      <c r="G208" s="116"/>
      <c r="H208" s="117"/>
      <c r="I208" s="117"/>
      <c r="J208" s="118">
        <f t="shared" si="160"/>
        <v>0</v>
      </c>
      <c r="K208" s="118"/>
      <c r="M208" s="118"/>
      <c r="N208" s="118"/>
      <c r="O208" s="118"/>
      <c r="P208" s="118"/>
      <c r="Q208" s="309">
        <f t="shared" si="161"/>
        <v>0</v>
      </c>
      <c r="R208" s="118"/>
      <c r="S208" s="118"/>
      <c r="T208" s="118"/>
      <c r="W208" s="286">
        <f t="shared" si="158"/>
        <v>0</v>
      </c>
      <c r="Y208" s="113"/>
      <c r="Z208" s="113"/>
    </row>
    <row r="209" spans="1:26" ht="13.8" hidden="1" outlineLevel="3" thickBot="1" x14ac:dyDescent="0.3">
      <c r="A209" s="98" t="str">
        <f t="shared" si="155"/>
        <v/>
      </c>
      <c r="C209" s="119"/>
      <c r="D209" s="120"/>
      <c r="E209" s="119"/>
      <c r="F209" s="122"/>
      <c r="G209" s="122"/>
      <c r="H209" s="123"/>
      <c r="I209" s="123"/>
      <c r="J209" s="124">
        <f t="shared" si="160"/>
        <v>0</v>
      </c>
      <c r="K209" s="124"/>
      <c r="M209" s="124"/>
      <c r="N209" s="124"/>
      <c r="O209" s="124"/>
      <c r="P209" s="124"/>
      <c r="Q209" s="309">
        <f t="shared" si="161"/>
        <v>0</v>
      </c>
      <c r="R209" s="124"/>
      <c r="S209" s="124"/>
      <c r="T209" s="124"/>
      <c r="W209" s="286">
        <f t="shared" si="158"/>
        <v>0</v>
      </c>
      <c r="Y209" s="119"/>
      <c r="Z209" s="119"/>
    </row>
    <row r="210" spans="1:26" ht="13.8" hidden="1" outlineLevel="2" thickBot="1" x14ac:dyDescent="0.3">
      <c r="A210" s="98" t="str">
        <f t="shared" si="155"/>
        <v>A2.3.4</v>
      </c>
      <c r="C210" s="101" t="s">
        <v>165</v>
      </c>
      <c r="D210" s="92" t="s">
        <v>249</v>
      </c>
      <c r="E210" s="101" t="s">
        <v>198</v>
      </c>
      <c r="F210" s="103"/>
      <c r="G210" s="103"/>
      <c r="H210" s="104"/>
      <c r="I210" s="104"/>
      <c r="J210" s="105">
        <f>SUM(J211:J214)</f>
        <v>0</v>
      </c>
      <c r="K210" s="105"/>
      <c r="M210" s="105">
        <f t="shared" ref="M210:T210" si="162">SUM(M211:M214)</f>
        <v>0</v>
      </c>
      <c r="N210" s="105">
        <f t="shared" si="162"/>
        <v>0</v>
      </c>
      <c r="O210" s="105">
        <f t="shared" si="162"/>
        <v>0</v>
      </c>
      <c r="P210" s="105">
        <f t="shared" si="162"/>
        <v>0</v>
      </c>
      <c r="Q210" s="105">
        <f t="shared" si="162"/>
        <v>0</v>
      </c>
      <c r="R210" s="105">
        <f t="shared" si="162"/>
        <v>0</v>
      </c>
      <c r="S210" s="105">
        <f t="shared" si="162"/>
        <v>0</v>
      </c>
      <c r="T210" s="105">
        <f t="shared" si="162"/>
        <v>0</v>
      </c>
      <c r="W210" s="286">
        <f t="shared" si="158"/>
        <v>0</v>
      </c>
      <c r="Y210" s="101"/>
      <c r="Z210" s="101"/>
    </row>
    <row r="211" spans="1:26" ht="13.8" hidden="1" outlineLevel="3" thickBot="1" x14ac:dyDescent="0.3">
      <c r="A211" s="98" t="str">
        <f t="shared" si="155"/>
        <v/>
      </c>
      <c r="C211" s="106"/>
      <c r="D211" s="107"/>
      <c r="E211" s="106"/>
      <c r="F211" s="109"/>
      <c r="G211" s="109"/>
      <c r="H211" s="110"/>
      <c r="I211" s="111"/>
      <c r="J211" s="112">
        <f>+G211*H211</f>
        <v>0</v>
      </c>
      <c r="K211" s="112"/>
      <c r="M211" s="112"/>
      <c r="N211" s="112"/>
      <c r="O211" s="112"/>
      <c r="P211" s="112"/>
      <c r="Q211" s="309">
        <f t="shared" ref="Q211:Q214" si="163">SUM(M211:P211)</f>
        <v>0</v>
      </c>
      <c r="R211" s="112"/>
      <c r="S211" s="112"/>
      <c r="T211" s="112"/>
      <c r="W211" s="286">
        <f t="shared" si="158"/>
        <v>0</v>
      </c>
      <c r="Y211" s="106"/>
      <c r="Z211" s="106"/>
    </row>
    <row r="212" spans="1:26" ht="13.8" hidden="1" outlineLevel="3" thickBot="1" x14ac:dyDescent="0.3">
      <c r="A212" s="98" t="str">
        <f t="shared" si="155"/>
        <v/>
      </c>
      <c r="C212" s="113"/>
      <c r="D212" s="114"/>
      <c r="E212" s="113"/>
      <c r="F212" s="116"/>
      <c r="G212" s="116"/>
      <c r="H212" s="117"/>
      <c r="I212" s="117"/>
      <c r="J212" s="118">
        <f t="shared" ref="J212:J214" si="164">+G212*H212</f>
        <v>0</v>
      </c>
      <c r="K212" s="118"/>
      <c r="M212" s="118"/>
      <c r="N212" s="118"/>
      <c r="O212" s="118"/>
      <c r="P212" s="118"/>
      <c r="Q212" s="309">
        <f t="shared" si="163"/>
        <v>0</v>
      </c>
      <c r="R212" s="118"/>
      <c r="S212" s="118"/>
      <c r="T212" s="118"/>
      <c r="W212" s="286">
        <f t="shared" si="158"/>
        <v>0</v>
      </c>
      <c r="Y212" s="113"/>
      <c r="Z212" s="113"/>
    </row>
    <row r="213" spans="1:26" ht="13.8" hidden="1" outlineLevel="3" thickBot="1" x14ac:dyDescent="0.3">
      <c r="A213" s="98" t="str">
        <f t="shared" si="155"/>
        <v/>
      </c>
      <c r="C213" s="113"/>
      <c r="D213" s="114"/>
      <c r="E213" s="113"/>
      <c r="F213" s="116"/>
      <c r="G213" s="116"/>
      <c r="H213" s="117"/>
      <c r="I213" s="117"/>
      <c r="J213" s="118">
        <f t="shared" si="164"/>
        <v>0</v>
      </c>
      <c r="K213" s="118"/>
      <c r="M213" s="118"/>
      <c r="N213" s="118"/>
      <c r="O213" s="118"/>
      <c r="P213" s="118"/>
      <c r="Q213" s="309">
        <f t="shared" si="163"/>
        <v>0</v>
      </c>
      <c r="R213" s="118"/>
      <c r="S213" s="118"/>
      <c r="T213" s="118"/>
      <c r="W213" s="286">
        <f t="shared" si="158"/>
        <v>0</v>
      </c>
      <c r="Y213" s="113"/>
      <c r="Z213" s="113"/>
    </row>
    <row r="214" spans="1:26" ht="13.8" hidden="1" outlineLevel="3" thickBot="1" x14ac:dyDescent="0.3">
      <c r="A214" s="98" t="str">
        <f t="shared" si="155"/>
        <v/>
      </c>
      <c r="C214" s="119"/>
      <c r="D214" s="120"/>
      <c r="E214" s="119"/>
      <c r="F214" s="122"/>
      <c r="G214" s="122"/>
      <c r="H214" s="123"/>
      <c r="I214" s="123"/>
      <c r="J214" s="124">
        <f t="shared" si="164"/>
        <v>0</v>
      </c>
      <c r="K214" s="124"/>
      <c r="M214" s="124"/>
      <c r="N214" s="124"/>
      <c r="O214" s="124"/>
      <c r="P214" s="124"/>
      <c r="Q214" s="309">
        <f t="shared" si="163"/>
        <v>0</v>
      </c>
      <c r="R214" s="124"/>
      <c r="S214" s="124"/>
      <c r="T214" s="124"/>
      <c r="W214" s="286">
        <f t="shared" si="158"/>
        <v>0</v>
      </c>
      <c r="Y214" s="119"/>
      <c r="Z214" s="119"/>
    </row>
    <row r="215" spans="1:26" ht="13.8" hidden="1" outlineLevel="2" thickBot="1" x14ac:dyDescent="0.3">
      <c r="A215" s="98" t="str">
        <f t="shared" si="155"/>
        <v>A2.3.5</v>
      </c>
      <c r="C215" s="101" t="s">
        <v>165</v>
      </c>
      <c r="D215" s="92" t="s">
        <v>250</v>
      </c>
      <c r="E215" s="101" t="s">
        <v>203</v>
      </c>
      <c r="F215" s="103"/>
      <c r="G215" s="103"/>
      <c r="H215" s="104"/>
      <c r="I215" s="104"/>
      <c r="J215" s="105">
        <f>SUM(J216:J219)</f>
        <v>0</v>
      </c>
      <c r="K215" s="105"/>
      <c r="M215" s="105">
        <f t="shared" ref="M215:T215" si="165">SUM(M216:M219)</f>
        <v>0</v>
      </c>
      <c r="N215" s="105">
        <f t="shared" si="165"/>
        <v>0</v>
      </c>
      <c r="O215" s="105">
        <f t="shared" si="165"/>
        <v>0</v>
      </c>
      <c r="P215" s="105">
        <f t="shared" si="165"/>
        <v>0</v>
      </c>
      <c r="Q215" s="105">
        <f t="shared" si="165"/>
        <v>0</v>
      </c>
      <c r="R215" s="105">
        <f t="shared" si="165"/>
        <v>0</v>
      </c>
      <c r="S215" s="105">
        <f t="shared" si="165"/>
        <v>0</v>
      </c>
      <c r="T215" s="105">
        <f t="shared" si="165"/>
        <v>0</v>
      </c>
      <c r="W215" s="286">
        <f t="shared" si="158"/>
        <v>0</v>
      </c>
      <c r="Y215" s="101"/>
      <c r="Z215" s="101"/>
    </row>
    <row r="216" spans="1:26" ht="13.8" hidden="1" outlineLevel="3" thickBot="1" x14ac:dyDescent="0.3">
      <c r="A216" s="98" t="str">
        <f t="shared" si="155"/>
        <v/>
      </c>
      <c r="C216" s="106"/>
      <c r="D216" s="107"/>
      <c r="E216" s="106"/>
      <c r="F216" s="109"/>
      <c r="G216" s="109"/>
      <c r="H216" s="110"/>
      <c r="I216" s="111"/>
      <c r="J216" s="112">
        <f t="shared" ref="J216:J224" si="166">+G216*H216</f>
        <v>0</v>
      </c>
      <c r="K216" s="112"/>
      <c r="M216" s="112"/>
      <c r="N216" s="112"/>
      <c r="O216" s="112"/>
      <c r="P216" s="112"/>
      <c r="Q216" s="309">
        <f t="shared" ref="Q216:Q219" si="167">SUM(M216:P216)</f>
        <v>0</v>
      </c>
      <c r="R216" s="112"/>
      <c r="S216" s="112"/>
      <c r="T216" s="112"/>
      <c r="W216" s="286">
        <f t="shared" si="158"/>
        <v>0</v>
      </c>
      <c r="Y216" s="106"/>
      <c r="Z216" s="106"/>
    </row>
    <row r="217" spans="1:26" ht="13.8" hidden="1" outlineLevel="3" thickBot="1" x14ac:dyDescent="0.3">
      <c r="A217" s="98" t="str">
        <f t="shared" si="155"/>
        <v/>
      </c>
      <c r="C217" s="113"/>
      <c r="D217" s="114"/>
      <c r="E217" s="113"/>
      <c r="F217" s="116"/>
      <c r="G217" s="116"/>
      <c r="H217" s="117"/>
      <c r="I217" s="117"/>
      <c r="J217" s="118">
        <f t="shared" si="166"/>
        <v>0</v>
      </c>
      <c r="K217" s="118"/>
      <c r="M217" s="118"/>
      <c r="N217" s="118"/>
      <c r="O217" s="118"/>
      <c r="P217" s="118"/>
      <c r="Q217" s="309">
        <f t="shared" si="167"/>
        <v>0</v>
      </c>
      <c r="R217" s="118"/>
      <c r="S217" s="118"/>
      <c r="T217" s="118"/>
      <c r="W217" s="286">
        <f t="shared" si="158"/>
        <v>0</v>
      </c>
      <c r="Y217" s="113"/>
      <c r="Z217" s="113"/>
    </row>
    <row r="218" spans="1:26" ht="13.8" hidden="1" outlineLevel="3" thickBot="1" x14ac:dyDescent="0.3">
      <c r="A218" s="98" t="str">
        <f t="shared" si="155"/>
        <v/>
      </c>
      <c r="C218" s="113"/>
      <c r="D218" s="114"/>
      <c r="E218" s="113"/>
      <c r="F218" s="116"/>
      <c r="G218" s="116"/>
      <c r="H218" s="117"/>
      <c r="I218" s="117"/>
      <c r="J218" s="118">
        <f t="shared" si="166"/>
        <v>0</v>
      </c>
      <c r="K218" s="118"/>
      <c r="M218" s="118"/>
      <c r="N218" s="118"/>
      <c r="O218" s="118"/>
      <c r="P218" s="118"/>
      <c r="Q218" s="309">
        <f t="shared" si="167"/>
        <v>0</v>
      </c>
      <c r="R218" s="118"/>
      <c r="S218" s="118"/>
      <c r="T218" s="118"/>
      <c r="W218" s="286">
        <f t="shared" si="158"/>
        <v>0</v>
      </c>
      <c r="Y218" s="113"/>
      <c r="Z218" s="113"/>
    </row>
    <row r="219" spans="1:26" ht="13.8" hidden="1" outlineLevel="3" thickBot="1" x14ac:dyDescent="0.3">
      <c r="A219" s="98" t="str">
        <f t="shared" si="155"/>
        <v/>
      </c>
      <c r="C219" s="119"/>
      <c r="D219" s="120"/>
      <c r="E219" s="119"/>
      <c r="F219" s="122"/>
      <c r="G219" s="122"/>
      <c r="H219" s="123"/>
      <c r="I219" s="123"/>
      <c r="J219" s="124">
        <f t="shared" si="166"/>
        <v>0</v>
      </c>
      <c r="K219" s="124"/>
      <c r="M219" s="124"/>
      <c r="N219" s="124"/>
      <c r="O219" s="124"/>
      <c r="P219" s="124"/>
      <c r="Q219" s="309">
        <f t="shared" si="167"/>
        <v>0</v>
      </c>
      <c r="R219" s="124"/>
      <c r="S219" s="124"/>
      <c r="T219" s="124"/>
      <c r="W219" s="286">
        <f t="shared" si="158"/>
        <v>0</v>
      </c>
      <c r="Y219" s="119"/>
      <c r="Z219" s="119"/>
    </row>
    <row r="220" spans="1:26" ht="13.8" hidden="1" outlineLevel="2" thickBot="1" x14ac:dyDescent="0.3">
      <c r="A220" s="98" t="str">
        <f t="shared" si="155"/>
        <v>A2.3.6</v>
      </c>
      <c r="C220" s="101" t="s">
        <v>165</v>
      </c>
      <c r="D220" s="92" t="s">
        <v>251</v>
      </c>
      <c r="E220" s="101" t="s">
        <v>207</v>
      </c>
      <c r="F220" s="103"/>
      <c r="G220" s="103"/>
      <c r="H220" s="104"/>
      <c r="I220" s="104"/>
      <c r="J220" s="105">
        <f>SUM(J221:J224)</f>
        <v>0</v>
      </c>
      <c r="K220" s="105"/>
      <c r="M220" s="105">
        <f t="shared" ref="M220:T220" si="168">SUM(M221:M224)</f>
        <v>0</v>
      </c>
      <c r="N220" s="105">
        <f t="shared" si="168"/>
        <v>0</v>
      </c>
      <c r="O220" s="105">
        <f t="shared" si="168"/>
        <v>0</v>
      </c>
      <c r="P220" s="105">
        <f t="shared" si="168"/>
        <v>0</v>
      </c>
      <c r="Q220" s="105">
        <f t="shared" si="168"/>
        <v>0</v>
      </c>
      <c r="R220" s="105">
        <f t="shared" si="168"/>
        <v>0</v>
      </c>
      <c r="S220" s="105">
        <f t="shared" si="168"/>
        <v>0</v>
      </c>
      <c r="T220" s="105">
        <f t="shared" si="168"/>
        <v>0</v>
      </c>
      <c r="W220" s="286">
        <f t="shared" si="158"/>
        <v>0</v>
      </c>
      <c r="Y220" s="101"/>
      <c r="Z220" s="101"/>
    </row>
    <row r="221" spans="1:26" ht="13.8" hidden="1" outlineLevel="3" thickBot="1" x14ac:dyDescent="0.3">
      <c r="A221" s="98" t="str">
        <f t="shared" si="155"/>
        <v/>
      </c>
      <c r="C221" s="106"/>
      <c r="D221" s="107"/>
      <c r="E221" s="106"/>
      <c r="F221" s="109"/>
      <c r="G221" s="109"/>
      <c r="H221" s="110"/>
      <c r="I221" s="111"/>
      <c r="J221" s="118">
        <f t="shared" si="166"/>
        <v>0</v>
      </c>
      <c r="K221" s="118"/>
      <c r="M221" s="112"/>
      <c r="N221" s="112"/>
      <c r="O221" s="112"/>
      <c r="P221" s="112"/>
      <c r="Q221" s="309">
        <f t="shared" ref="Q221:Q224" si="169">SUM(M221:P221)</f>
        <v>0</v>
      </c>
      <c r="R221" s="112"/>
      <c r="S221" s="112"/>
      <c r="T221" s="112"/>
      <c r="W221" s="286">
        <f t="shared" si="158"/>
        <v>0</v>
      </c>
      <c r="Y221" s="106"/>
      <c r="Z221" s="106"/>
    </row>
    <row r="222" spans="1:26" ht="13.8" hidden="1" outlineLevel="3" thickBot="1" x14ac:dyDescent="0.3">
      <c r="A222" s="98" t="str">
        <f t="shared" si="155"/>
        <v/>
      </c>
      <c r="C222" s="113"/>
      <c r="D222" s="114"/>
      <c r="E222" s="113"/>
      <c r="F222" s="116"/>
      <c r="G222" s="116"/>
      <c r="H222" s="117"/>
      <c r="I222" s="117"/>
      <c r="J222" s="118">
        <f t="shared" si="166"/>
        <v>0</v>
      </c>
      <c r="K222" s="118"/>
      <c r="M222" s="118"/>
      <c r="N222" s="118"/>
      <c r="O222" s="118"/>
      <c r="P222" s="118"/>
      <c r="Q222" s="309">
        <f t="shared" si="169"/>
        <v>0</v>
      </c>
      <c r="R222" s="118"/>
      <c r="S222" s="118"/>
      <c r="T222" s="118"/>
      <c r="W222" s="286">
        <f t="shared" si="158"/>
        <v>0</v>
      </c>
      <c r="Y222" s="113"/>
      <c r="Z222" s="113"/>
    </row>
    <row r="223" spans="1:26" ht="13.8" hidden="1" outlineLevel="3" thickBot="1" x14ac:dyDescent="0.3">
      <c r="A223" s="98" t="str">
        <f t="shared" si="155"/>
        <v/>
      </c>
      <c r="C223" s="113"/>
      <c r="D223" s="114"/>
      <c r="E223" s="113"/>
      <c r="F223" s="116"/>
      <c r="G223" s="116"/>
      <c r="H223" s="117"/>
      <c r="I223" s="117"/>
      <c r="J223" s="118">
        <f t="shared" si="166"/>
        <v>0</v>
      </c>
      <c r="K223" s="118"/>
      <c r="M223" s="118"/>
      <c r="N223" s="118"/>
      <c r="O223" s="118"/>
      <c r="P223" s="118"/>
      <c r="Q223" s="309">
        <f t="shared" si="169"/>
        <v>0</v>
      </c>
      <c r="R223" s="118"/>
      <c r="S223" s="118"/>
      <c r="T223" s="118"/>
      <c r="W223" s="286">
        <f t="shared" si="158"/>
        <v>0</v>
      </c>
      <c r="Y223" s="113"/>
      <c r="Z223" s="113"/>
    </row>
    <row r="224" spans="1:26" ht="13.8" hidden="1" outlineLevel="3" thickBot="1" x14ac:dyDescent="0.3">
      <c r="A224" s="98" t="str">
        <f t="shared" si="155"/>
        <v/>
      </c>
      <c r="C224" s="119"/>
      <c r="D224" s="120"/>
      <c r="E224" s="119"/>
      <c r="F224" s="122"/>
      <c r="G224" s="122"/>
      <c r="H224" s="123"/>
      <c r="I224" s="123"/>
      <c r="J224" s="118">
        <f t="shared" si="166"/>
        <v>0</v>
      </c>
      <c r="K224" s="118"/>
      <c r="M224" s="124"/>
      <c r="N224" s="124"/>
      <c r="O224" s="124"/>
      <c r="P224" s="124"/>
      <c r="Q224" s="309">
        <f t="shared" si="169"/>
        <v>0</v>
      </c>
      <c r="R224" s="124"/>
      <c r="S224" s="124"/>
      <c r="T224" s="124"/>
      <c r="W224" s="286">
        <f t="shared" si="158"/>
        <v>0</v>
      </c>
      <c r="Y224" s="119"/>
      <c r="Z224" s="119"/>
    </row>
    <row r="225" spans="1:26" s="10" customFormat="1" ht="13.8" collapsed="1" thickBot="1" x14ac:dyDescent="0.3">
      <c r="A225" s="98"/>
      <c r="B225" s="93"/>
      <c r="C225" s="51" t="s">
        <v>165</v>
      </c>
      <c r="D225" s="52">
        <v>3</v>
      </c>
      <c r="E225" s="53" t="s">
        <v>252</v>
      </c>
      <c r="F225" s="96"/>
      <c r="G225" s="96"/>
      <c r="H225" s="96"/>
      <c r="I225" s="96"/>
      <c r="J225" s="55">
        <f>+J226+J242</f>
        <v>96000</v>
      </c>
      <c r="K225" s="55"/>
      <c r="L225" s="307"/>
      <c r="M225" s="55">
        <f t="shared" ref="M225:T225" si="170">+M226+M242</f>
        <v>6000</v>
      </c>
      <c r="N225" s="55">
        <f t="shared" si="170"/>
        <v>6000</v>
      </c>
      <c r="O225" s="55">
        <f t="shared" si="170"/>
        <v>6000</v>
      </c>
      <c r="P225" s="55">
        <f t="shared" si="170"/>
        <v>6000</v>
      </c>
      <c r="Q225" s="55">
        <f t="shared" si="170"/>
        <v>24000</v>
      </c>
      <c r="R225" s="55">
        <f t="shared" si="170"/>
        <v>24000</v>
      </c>
      <c r="S225" s="55">
        <f t="shared" si="170"/>
        <v>24000</v>
      </c>
      <c r="T225" s="55">
        <f t="shared" si="170"/>
        <v>24000</v>
      </c>
      <c r="U225" s="97"/>
      <c r="V225" s="97"/>
      <c r="W225" s="286">
        <f t="shared" si="158"/>
        <v>0</v>
      </c>
      <c r="X225" s="284"/>
      <c r="Y225" s="53"/>
      <c r="Z225" s="53"/>
    </row>
    <row r="226" spans="1:26" ht="14.4" hidden="1" outlineLevel="1" thickBot="1" x14ac:dyDescent="0.3">
      <c r="A226" s="98"/>
      <c r="C226" s="45" t="s">
        <v>165</v>
      </c>
      <c r="D226" s="45" t="s">
        <v>253</v>
      </c>
      <c r="E226" s="45" t="s">
        <v>254</v>
      </c>
      <c r="F226" s="94"/>
      <c r="G226" s="94"/>
      <c r="H226" s="94"/>
      <c r="I226" s="94"/>
      <c r="J226" s="100">
        <f>+J227+J232+J237</f>
        <v>96000</v>
      </c>
      <c r="K226" s="100"/>
      <c r="M226" s="100">
        <f t="shared" ref="M226:T226" si="171">+M227+M232+M237</f>
        <v>6000</v>
      </c>
      <c r="N226" s="100">
        <f t="shared" si="171"/>
        <v>6000</v>
      </c>
      <c r="O226" s="100">
        <f t="shared" si="171"/>
        <v>6000</v>
      </c>
      <c r="P226" s="100">
        <f t="shared" si="171"/>
        <v>6000</v>
      </c>
      <c r="Q226" s="100">
        <f t="shared" si="171"/>
        <v>24000</v>
      </c>
      <c r="R226" s="100">
        <f t="shared" si="171"/>
        <v>24000</v>
      </c>
      <c r="S226" s="100">
        <f t="shared" si="171"/>
        <v>24000</v>
      </c>
      <c r="T226" s="100">
        <f t="shared" si="171"/>
        <v>24000</v>
      </c>
      <c r="W226" s="286">
        <f t="shared" si="158"/>
        <v>0</v>
      </c>
      <c r="Y226" s="45"/>
      <c r="Z226" s="45"/>
    </row>
    <row r="227" spans="1:26" ht="13.8" hidden="1" outlineLevel="2" thickBot="1" x14ac:dyDescent="0.3">
      <c r="A227" s="98" t="str">
        <f t="shared" si="155"/>
        <v>A3.1.1</v>
      </c>
      <c r="C227" s="101" t="s">
        <v>165</v>
      </c>
      <c r="D227" s="92" t="s">
        <v>255</v>
      </c>
      <c r="E227" s="101" t="s">
        <v>256</v>
      </c>
      <c r="F227" s="103"/>
      <c r="G227" s="103"/>
      <c r="H227" s="104"/>
      <c r="I227" s="104"/>
      <c r="J227" s="105">
        <f>SUM(J228:J231)</f>
        <v>21600</v>
      </c>
      <c r="K227" s="105"/>
      <c r="M227" s="105">
        <f t="shared" ref="M227:T227" si="172">SUM(M228:M231)</f>
        <v>1350</v>
      </c>
      <c r="N227" s="105">
        <f t="shared" si="172"/>
        <v>1350</v>
      </c>
      <c r="O227" s="105">
        <f t="shared" si="172"/>
        <v>1350</v>
      </c>
      <c r="P227" s="105">
        <f t="shared" si="172"/>
        <v>1350</v>
      </c>
      <c r="Q227" s="105">
        <f t="shared" si="172"/>
        <v>5400</v>
      </c>
      <c r="R227" s="105">
        <f t="shared" si="172"/>
        <v>5400</v>
      </c>
      <c r="S227" s="105">
        <f t="shared" si="172"/>
        <v>5400</v>
      </c>
      <c r="T227" s="105">
        <f t="shared" si="172"/>
        <v>5400</v>
      </c>
      <c r="W227" s="286">
        <f t="shared" si="158"/>
        <v>0</v>
      </c>
      <c r="Y227" s="101"/>
      <c r="Z227" s="101"/>
    </row>
    <row r="228" spans="1:26" ht="27" hidden="1" outlineLevel="3" thickBot="1" x14ac:dyDescent="0.3">
      <c r="A228" s="98" t="str">
        <f t="shared" si="155"/>
        <v/>
      </c>
      <c r="C228" s="106"/>
      <c r="D228" s="107"/>
      <c r="E228" s="106" t="s">
        <v>171</v>
      </c>
      <c r="F228" s="109"/>
      <c r="G228" s="109">
        <v>48</v>
      </c>
      <c r="H228" s="110">
        <v>3000</v>
      </c>
      <c r="I228" s="111">
        <v>0.15</v>
      </c>
      <c r="J228" s="112">
        <f>+G228*H228*I228</f>
        <v>21600</v>
      </c>
      <c r="K228" s="112"/>
      <c r="M228" s="112">
        <f>+$H228*$I228*3</f>
        <v>1350</v>
      </c>
      <c r="N228" s="112">
        <f t="shared" ref="N228:P231" si="173">+$H228*$I228*3</f>
        <v>1350</v>
      </c>
      <c r="O228" s="112">
        <f t="shared" si="173"/>
        <v>1350</v>
      </c>
      <c r="P228" s="112">
        <f t="shared" si="173"/>
        <v>1350</v>
      </c>
      <c r="Q228" s="309">
        <f>SUM(M228:P228)</f>
        <v>5400</v>
      </c>
      <c r="R228" s="112">
        <f>+Q228</f>
        <v>5400</v>
      </c>
      <c r="S228" s="112">
        <f>+R228</f>
        <v>5400</v>
      </c>
      <c r="T228" s="112">
        <f>+S228</f>
        <v>5400</v>
      </c>
      <c r="W228" s="286">
        <f t="shared" si="158"/>
        <v>0</v>
      </c>
      <c r="Y228" s="106"/>
      <c r="Z228" s="106" t="s">
        <v>257</v>
      </c>
    </row>
    <row r="229" spans="1:26" ht="27" hidden="1" outlineLevel="3" thickBot="1" x14ac:dyDescent="0.3">
      <c r="A229" s="98" t="str">
        <f t="shared" si="155"/>
        <v/>
      </c>
      <c r="C229" s="113"/>
      <c r="D229" s="114"/>
      <c r="E229" s="113" t="s">
        <v>173</v>
      </c>
      <c r="F229" s="116"/>
      <c r="G229" s="116"/>
      <c r="H229" s="117"/>
      <c r="I229" s="288"/>
      <c r="J229" s="118">
        <f t="shared" ref="J229:J231" si="174">+G229*H229*I229</f>
        <v>0</v>
      </c>
      <c r="K229" s="118"/>
      <c r="M229" s="112">
        <f t="shared" ref="M229:M231" si="175">+$H229*$I229*3</f>
        <v>0</v>
      </c>
      <c r="N229" s="112">
        <f t="shared" si="173"/>
        <v>0</v>
      </c>
      <c r="O229" s="112">
        <f t="shared" si="173"/>
        <v>0</v>
      </c>
      <c r="P229" s="112">
        <f t="shared" si="173"/>
        <v>0</v>
      </c>
      <c r="Q229" s="309">
        <f t="shared" ref="Q229:Q231" si="176">SUM(M229:P229)</f>
        <v>0</v>
      </c>
      <c r="R229" s="112">
        <f t="shared" ref="R229:T229" si="177">+Q229</f>
        <v>0</v>
      </c>
      <c r="S229" s="112">
        <f t="shared" si="177"/>
        <v>0</v>
      </c>
      <c r="T229" s="112">
        <f t="shared" si="177"/>
        <v>0</v>
      </c>
      <c r="W229" s="286">
        <f t="shared" si="158"/>
        <v>0</v>
      </c>
      <c r="Y229" s="113"/>
      <c r="Z229" s="113" t="s">
        <v>258</v>
      </c>
    </row>
    <row r="230" spans="1:26" ht="13.8" hidden="1" outlineLevel="3" thickBot="1" x14ac:dyDescent="0.3">
      <c r="A230" s="98" t="str">
        <f t="shared" si="155"/>
        <v/>
      </c>
      <c r="C230" s="113"/>
      <c r="D230" s="114"/>
      <c r="E230" s="113" t="s">
        <v>259</v>
      </c>
      <c r="F230" s="116"/>
      <c r="G230" s="116"/>
      <c r="H230" s="117"/>
      <c r="I230" s="288"/>
      <c r="J230" s="118">
        <f t="shared" si="174"/>
        <v>0</v>
      </c>
      <c r="K230" s="118"/>
      <c r="M230" s="112">
        <f t="shared" si="175"/>
        <v>0</v>
      </c>
      <c r="N230" s="112">
        <f t="shared" si="173"/>
        <v>0</v>
      </c>
      <c r="O230" s="112">
        <f t="shared" si="173"/>
        <v>0</v>
      </c>
      <c r="P230" s="112">
        <f t="shared" si="173"/>
        <v>0</v>
      </c>
      <c r="Q230" s="309">
        <f t="shared" si="176"/>
        <v>0</v>
      </c>
      <c r="R230" s="112">
        <f t="shared" ref="R230:T230" si="178">+Q230</f>
        <v>0</v>
      </c>
      <c r="S230" s="112">
        <f t="shared" si="178"/>
        <v>0</v>
      </c>
      <c r="T230" s="112">
        <f t="shared" si="178"/>
        <v>0</v>
      </c>
      <c r="W230" s="286">
        <f t="shared" si="158"/>
        <v>0</v>
      </c>
      <c r="Y230" s="113"/>
      <c r="Z230" s="113" t="s">
        <v>260</v>
      </c>
    </row>
    <row r="231" spans="1:26" ht="13.8" hidden="1" outlineLevel="3" thickBot="1" x14ac:dyDescent="0.3">
      <c r="A231" s="98" t="str">
        <f t="shared" si="155"/>
        <v/>
      </c>
      <c r="C231" s="119"/>
      <c r="D231" s="120"/>
      <c r="E231" s="119"/>
      <c r="F231" s="122"/>
      <c r="G231" s="122"/>
      <c r="H231" s="123"/>
      <c r="I231" s="323"/>
      <c r="J231" s="124">
        <f t="shared" si="174"/>
        <v>0</v>
      </c>
      <c r="K231" s="124"/>
      <c r="M231" s="112">
        <f t="shared" si="175"/>
        <v>0</v>
      </c>
      <c r="N231" s="112">
        <f t="shared" si="173"/>
        <v>0</v>
      </c>
      <c r="O231" s="112">
        <f t="shared" si="173"/>
        <v>0</v>
      </c>
      <c r="P231" s="112">
        <f t="shared" si="173"/>
        <v>0</v>
      </c>
      <c r="Q231" s="309">
        <f t="shared" si="176"/>
        <v>0</v>
      </c>
      <c r="R231" s="112">
        <f t="shared" ref="R231:T231" si="179">+Q231</f>
        <v>0</v>
      </c>
      <c r="S231" s="112">
        <f t="shared" si="179"/>
        <v>0</v>
      </c>
      <c r="T231" s="112">
        <f t="shared" si="179"/>
        <v>0</v>
      </c>
      <c r="W231" s="286">
        <f t="shared" si="158"/>
        <v>0</v>
      </c>
      <c r="Y231" s="119"/>
      <c r="Z231" s="119" t="s">
        <v>261</v>
      </c>
    </row>
    <row r="232" spans="1:26" ht="13.8" hidden="1" outlineLevel="2" thickBot="1" x14ac:dyDescent="0.3">
      <c r="A232" s="98" t="str">
        <f t="shared" si="155"/>
        <v>A3.1.2</v>
      </c>
      <c r="C232" s="101" t="s">
        <v>165</v>
      </c>
      <c r="D232" s="92" t="s">
        <v>262</v>
      </c>
      <c r="E232" s="101" t="s">
        <v>263</v>
      </c>
      <c r="F232" s="103"/>
      <c r="G232" s="103"/>
      <c r="H232" s="104"/>
      <c r="I232" s="104"/>
      <c r="J232" s="105">
        <f>SUM(J233:J236)</f>
        <v>74400</v>
      </c>
      <c r="K232" s="105"/>
      <c r="M232" s="105">
        <f t="shared" ref="M232:T232" si="180">SUM(M233:M236)</f>
        <v>4650</v>
      </c>
      <c r="N232" s="105">
        <f t="shared" si="180"/>
        <v>4650</v>
      </c>
      <c r="O232" s="105">
        <f t="shared" si="180"/>
        <v>4650</v>
      </c>
      <c r="P232" s="105">
        <f t="shared" si="180"/>
        <v>4650</v>
      </c>
      <c r="Q232" s="105">
        <f t="shared" si="180"/>
        <v>18600</v>
      </c>
      <c r="R232" s="105">
        <f t="shared" si="180"/>
        <v>18600</v>
      </c>
      <c r="S232" s="105">
        <f t="shared" si="180"/>
        <v>18600</v>
      </c>
      <c r="T232" s="105">
        <f t="shared" si="180"/>
        <v>18600</v>
      </c>
      <c r="W232" s="286">
        <f t="shared" si="158"/>
        <v>0</v>
      </c>
      <c r="Y232" s="101"/>
      <c r="Z232" s="101"/>
    </row>
    <row r="233" spans="1:26" ht="27" hidden="1" outlineLevel="3" thickBot="1" x14ac:dyDescent="0.3">
      <c r="A233" s="98" t="str">
        <f t="shared" si="155"/>
        <v/>
      </c>
      <c r="C233" s="106"/>
      <c r="D233" s="107"/>
      <c r="E233" s="106" t="s">
        <v>264</v>
      </c>
      <c r="F233" s="109" t="s">
        <v>14</v>
      </c>
      <c r="G233" s="109">
        <v>48</v>
      </c>
      <c r="H233" s="110">
        <v>1500</v>
      </c>
      <c r="I233" s="111">
        <v>0.5</v>
      </c>
      <c r="J233" s="112">
        <f>+G233*H233*I233</f>
        <v>36000</v>
      </c>
      <c r="K233" s="112"/>
      <c r="M233" s="112">
        <f>+$H233*$I233*3</f>
        <v>2250</v>
      </c>
      <c r="N233" s="112">
        <f t="shared" ref="N233:P236" si="181">+$H233*$I233*3</f>
        <v>2250</v>
      </c>
      <c r="O233" s="112">
        <f t="shared" si="181"/>
        <v>2250</v>
      </c>
      <c r="P233" s="112">
        <f t="shared" si="181"/>
        <v>2250</v>
      </c>
      <c r="Q233" s="309">
        <f>SUM(M233:P233)</f>
        <v>9000</v>
      </c>
      <c r="R233" s="112">
        <f>+Q233</f>
        <v>9000</v>
      </c>
      <c r="S233" s="112">
        <f>+R233</f>
        <v>9000</v>
      </c>
      <c r="T233" s="112">
        <f>+S233</f>
        <v>9000</v>
      </c>
      <c r="W233" s="286">
        <f t="shared" si="158"/>
        <v>0</v>
      </c>
      <c r="Y233" s="106"/>
      <c r="Z233" s="106" t="s">
        <v>265</v>
      </c>
    </row>
    <row r="234" spans="1:26" ht="13.8" hidden="1" outlineLevel="3" thickBot="1" x14ac:dyDescent="0.3">
      <c r="A234" s="98" t="str">
        <f t="shared" si="155"/>
        <v/>
      </c>
      <c r="C234" s="113"/>
      <c r="D234" s="114"/>
      <c r="E234" s="113" t="s">
        <v>266</v>
      </c>
      <c r="F234" s="116" t="s">
        <v>14</v>
      </c>
      <c r="G234" s="116">
        <v>48</v>
      </c>
      <c r="H234" s="117">
        <v>800</v>
      </c>
      <c r="I234" s="288">
        <v>1</v>
      </c>
      <c r="J234" s="118">
        <f t="shared" ref="J234:J236" si="182">+G234*H234*I234</f>
        <v>38400</v>
      </c>
      <c r="K234" s="118"/>
      <c r="M234" s="112">
        <f t="shared" ref="M234:M236" si="183">+$H234*$I234*3</f>
        <v>2400</v>
      </c>
      <c r="N234" s="112">
        <f t="shared" si="181"/>
        <v>2400</v>
      </c>
      <c r="O234" s="112">
        <f t="shared" si="181"/>
        <v>2400</v>
      </c>
      <c r="P234" s="112">
        <f t="shared" si="181"/>
        <v>2400</v>
      </c>
      <c r="Q234" s="309">
        <f t="shared" ref="Q234:Q236" si="184">SUM(M234:P234)</f>
        <v>9600</v>
      </c>
      <c r="R234" s="112">
        <f t="shared" ref="R234:T234" si="185">+Q234</f>
        <v>9600</v>
      </c>
      <c r="S234" s="112">
        <f t="shared" si="185"/>
        <v>9600</v>
      </c>
      <c r="T234" s="112">
        <f t="shared" si="185"/>
        <v>9600</v>
      </c>
      <c r="W234" s="286">
        <f t="shared" si="158"/>
        <v>0</v>
      </c>
      <c r="Y234" s="113"/>
      <c r="Z234" s="113"/>
    </row>
    <row r="235" spans="1:26" ht="13.8" hidden="1" outlineLevel="3" thickBot="1" x14ac:dyDescent="0.3">
      <c r="A235" s="98" t="str">
        <f t="shared" si="155"/>
        <v/>
      </c>
      <c r="C235" s="113"/>
      <c r="D235" s="114"/>
      <c r="E235" s="113"/>
      <c r="F235" s="116"/>
      <c r="G235" s="116"/>
      <c r="H235" s="117"/>
      <c r="I235" s="288"/>
      <c r="J235" s="118">
        <f t="shared" si="182"/>
        <v>0</v>
      </c>
      <c r="K235" s="118"/>
      <c r="M235" s="112">
        <f t="shared" si="183"/>
        <v>0</v>
      </c>
      <c r="N235" s="112">
        <f t="shared" si="181"/>
        <v>0</v>
      </c>
      <c r="O235" s="112">
        <f t="shared" si="181"/>
        <v>0</v>
      </c>
      <c r="P235" s="112">
        <f t="shared" si="181"/>
        <v>0</v>
      </c>
      <c r="Q235" s="309">
        <f t="shared" si="184"/>
        <v>0</v>
      </c>
      <c r="R235" s="112">
        <f t="shared" ref="R235:T235" si="186">+Q235</f>
        <v>0</v>
      </c>
      <c r="S235" s="112">
        <f t="shared" si="186"/>
        <v>0</v>
      </c>
      <c r="T235" s="112">
        <f t="shared" si="186"/>
        <v>0</v>
      </c>
      <c r="W235" s="286">
        <f t="shared" si="158"/>
        <v>0</v>
      </c>
      <c r="Y235" s="113"/>
      <c r="Z235" s="113"/>
    </row>
    <row r="236" spans="1:26" ht="13.8" hidden="1" outlineLevel="3" thickBot="1" x14ac:dyDescent="0.3">
      <c r="A236" s="98" t="str">
        <f t="shared" si="155"/>
        <v/>
      </c>
      <c r="C236" s="119"/>
      <c r="D236" s="120"/>
      <c r="E236" s="119"/>
      <c r="F236" s="122"/>
      <c r="G236" s="122"/>
      <c r="H236" s="123"/>
      <c r="I236" s="323"/>
      <c r="J236" s="124">
        <f t="shared" si="182"/>
        <v>0</v>
      </c>
      <c r="K236" s="124"/>
      <c r="M236" s="112">
        <f t="shared" si="183"/>
        <v>0</v>
      </c>
      <c r="N236" s="112">
        <f t="shared" si="181"/>
        <v>0</v>
      </c>
      <c r="O236" s="112">
        <f t="shared" si="181"/>
        <v>0</v>
      </c>
      <c r="P236" s="112">
        <f t="shared" si="181"/>
        <v>0</v>
      </c>
      <c r="Q236" s="309">
        <f t="shared" si="184"/>
        <v>0</v>
      </c>
      <c r="R236" s="112">
        <f t="shared" ref="R236:T236" si="187">+Q236</f>
        <v>0</v>
      </c>
      <c r="S236" s="112">
        <f t="shared" si="187"/>
        <v>0</v>
      </c>
      <c r="T236" s="112">
        <f t="shared" si="187"/>
        <v>0</v>
      </c>
      <c r="W236" s="286">
        <f t="shared" si="158"/>
        <v>0</v>
      </c>
      <c r="Y236" s="119"/>
      <c r="Z236" s="119"/>
    </row>
    <row r="237" spans="1:26" ht="26.4" hidden="1" outlineLevel="2" x14ac:dyDescent="0.25">
      <c r="A237" s="98" t="str">
        <f t="shared" si="155"/>
        <v>A3.1.3</v>
      </c>
      <c r="C237" s="101" t="s">
        <v>165</v>
      </c>
      <c r="D237" s="92" t="s">
        <v>267</v>
      </c>
      <c r="E237" s="101" t="s">
        <v>178</v>
      </c>
      <c r="F237" s="103"/>
      <c r="G237" s="103"/>
      <c r="H237" s="104"/>
      <c r="I237" s="104"/>
      <c r="J237" s="105">
        <f>SUM(J238:J241)</f>
        <v>0</v>
      </c>
      <c r="K237" s="105"/>
      <c r="M237" s="105">
        <f t="shared" ref="M237:T237" si="188">SUM(M238:M241)</f>
        <v>0</v>
      </c>
      <c r="N237" s="105">
        <f t="shared" si="188"/>
        <v>0</v>
      </c>
      <c r="O237" s="105">
        <f t="shared" si="188"/>
        <v>0</v>
      </c>
      <c r="P237" s="105">
        <f t="shared" si="188"/>
        <v>0</v>
      </c>
      <c r="Q237" s="105">
        <f t="shared" si="188"/>
        <v>0</v>
      </c>
      <c r="R237" s="105">
        <f t="shared" si="188"/>
        <v>0</v>
      </c>
      <c r="S237" s="105">
        <f t="shared" si="188"/>
        <v>0</v>
      </c>
      <c r="T237" s="105">
        <f t="shared" si="188"/>
        <v>0</v>
      </c>
      <c r="W237" s="286">
        <f t="shared" si="158"/>
        <v>0</v>
      </c>
      <c r="Y237" s="101"/>
      <c r="Z237" s="101"/>
    </row>
    <row r="238" spans="1:26" ht="13.8" hidden="1" outlineLevel="3" thickBot="1" x14ac:dyDescent="0.3">
      <c r="A238" s="98" t="str">
        <f t="shared" si="155"/>
        <v/>
      </c>
      <c r="C238" s="106"/>
      <c r="D238" s="107"/>
      <c r="E238" s="106"/>
      <c r="F238" s="109"/>
      <c r="G238" s="109"/>
      <c r="H238" s="110"/>
      <c r="I238" s="111"/>
      <c r="J238" s="112">
        <f t="shared" ref="J238:J241" si="189">+G238*H238*I238</f>
        <v>0</v>
      </c>
      <c r="K238" s="112"/>
      <c r="M238" s="112"/>
      <c r="N238" s="112"/>
      <c r="O238" s="112"/>
      <c r="P238" s="112"/>
      <c r="Q238" s="309">
        <f t="shared" ref="Q238:Q241" si="190">SUM(M238:P238)</f>
        <v>0</v>
      </c>
      <c r="R238" s="112"/>
      <c r="S238" s="112"/>
      <c r="T238" s="112"/>
      <c r="W238" s="286">
        <f t="shared" si="158"/>
        <v>0</v>
      </c>
      <c r="Y238" s="106"/>
      <c r="Z238" s="106" t="s">
        <v>268</v>
      </c>
    </row>
    <row r="239" spans="1:26" ht="13.8" hidden="1" outlineLevel="3" thickBot="1" x14ac:dyDescent="0.3">
      <c r="A239" s="98" t="str">
        <f t="shared" si="155"/>
        <v/>
      </c>
      <c r="C239" s="113"/>
      <c r="D239" s="114"/>
      <c r="E239" s="113"/>
      <c r="F239" s="116"/>
      <c r="G239" s="116"/>
      <c r="H239" s="117"/>
      <c r="I239" s="117"/>
      <c r="J239" s="118">
        <f t="shared" si="189"/>
        <v>0</v>
      </c>
      <c r="K239" s="118"/>
      <c r="M239" s="118"/>
      <c r="N239" s="118"/>
      <c r="O239" s="118"/>
      <c r="P239" s="118"/>
      <c r="Q239" s="309">
        <f t="shared" si="190"/>
        <v>0</v>
      </c>
      <c r="R239" s="118"/>
      <c r="S239" s="118"/>
      <c r="T239" s="118"/>
      <c r="W239" s="286">
        <f t="shared" si="158"/>
        <v>0</v>
      </c>
      <c r="Y239" s="113"/>
      <c r="Z239" s="113" t="s">
        <v>269</v>
      </c>
    </row>
    <row r="240" spans="1:26" ht="40.200000000000003" hidden="1" outlineLevel="3" thickBot="1" x14ac:dyDescent="0.3">
      <c r="A240" s="98" t="str">
        <f t="shared" si="155"/>
        <v/>
      </c>
      <c r="C240" s="113"/>
      <c r="D240" s="114"/>
      <c r="E240" s="113"/>
      <c r="F240" s="116"/>
      <c r="G240" s="116"/>
      <c r="H240" s="117"/>
      <c r="I240" s="117"/>
      <c r="J240" s="118">
        <f t="shared" si="189"/>
        <v>0</v>
      </c>
      <c r="K240" s="118"/>
      <c r="M240" s="118"/>
      <c r="N240" s="118"/>
      <c r="O240" s="118"/>
      <c r="P240" s="118"/>
      <c r="Q240" s="309">
        <f t="shared" si="190"/>
        <v>0</v>
      </c>
      <c r="R240" s="118"/>
      <c r="S240" s="118"/>
      <c r="T240" s="118"/>
      <c r="W240" s="286">
        <f t="shared" si="158"/>
        <v>0</v>
      </c>
      <c r="Y240" s="113"/>
      <c r="Z240" s="113" t="s">
        <v>270</v>
      </c>
    </row>
    <row r="241" spans="1:26" ht="13.8" hidden="1" outlineLevel="3" thickBot="1" x14ac:dyDescent="0.3">
      <c r="A241" s="98" t="str">
        <f t="shared" si="155"/>
        <v/>
      </c>
      <c r="C241" s="119"/>
      <c r="D241" s="120"/>
      <c r="E241" s="119"/>
      <c r="F241" s="122"/>
      <c r="G241" s="122"/>
      <c r="H241" s="123"/>
      <c r="I241" s="122"/>
      <c r="J241" s="124">
        <f t="shared" si="189"/>
        <v>0</v>
      </c>
      <c r="K241" s="124"/>
      <c r="M241" s="124"/>
      <c r="N241" s="124"/>
      <c r="O241" s="124"/>
      <c r="P241" s="124"/>
      <c r="Q241" s="309">
        <f t="shared" si="190"/>
        <v>0</v>
      </c>
      <c r="R241" s="124"/>
      <c r="S241" s="124"/>
      <c r="T241" s="124"/>
      <c r="W241" s="286">
        <f t="shared" si="158"/>
        <v>0</v>
      </c>
      <c r="Y241" s="119"/>
      <c r="Z241" s="119"/>
    </row>
    <row r="242" spans="1:26" ht="14.4" hidden="1" outlineLevel="1" thickBot="1" x14ac:dyDescent="0.3">
      <c r="A242" s="98"/>
      <c r="C242" s="45" t="s">
        <v>165</v>
      </c>
      <c r="D242" s="45" t="s">
        <v>271</v>
      </c>
      <c r="E242" s="45" t="s">
        <v>272</v>
      </c>
      <c r="F242" s="94"/>
      <c r="G242" s="94"/>
      <c r="H242" s="94"/>
      <c r="I242" s="94"/>
      <c r="J242" s="100">
        <f>+J243+J248+J253+J258+J263+J268+J273+J278</f>
        <v>0</v>
      </c>
      <c r="K242" s="100"/>
      <c r="M242" s="100">
        <f t="shared" ref="M242:T242" si="191">+M243+M248+M253+M258+M263+M268+M273+M278</f>
        <v>0</v>
      </c>
      <c r="N242" s="100">
        <f t="shared" si="191"/>
        <v>0</v>
      </c>
      <c r="O242" s="100">
        <f t="shared" si="191"/>
        <v>0</v>
      </c>
      <c r="P242" s="100">
        <f t="shared" si="191"/>
        <v>0</v>
      </c>
      <c r="Q242" s="100">
        <f t="shared" si="191"/>
        <v>0</v>
      </c>
      <c r="R242" s="100">
        <f t="shared" si="191"/>
        <v>0</v>
      </c>
      <c r="S242" s="100">
        <f t="shared" si="191"/>
        <v>0</v>
      </c>
      <c r="T242" s="100">
        <f t="shared" si="191"/>
        <v>0</v>
      </c>
      <c r="W242" s="286">
        <f t="shared" si="158"/>
        <v>0</v>
      </c>
      <c r="Y242" s="45"/>
      <c r="Z242" s="45"/>
    </row>
    <row r="243" spans="1:26" ht="14.4" hidden="1" outlineLevel="2" thickBot="1" x14ac:dyDescent="0.3">
      <c r="A243" s="98" t="str">
        <f t="shared" si="155"/>
        <v>A3.2.1</v>
      </c>
      <c r="C243" s="19" t="s">
        <v>165</v>
      </c>
      <c r="D243" s="20" t="s">
        <v>273</v>
      </c>
      <c r="E243" s="101" t="s">
        <v>274</v>
      </c>
      <c r="F243" s="47"/>
      <c r="G243" s="47"/>
      <c r="H243" s="48"/>
      <c r="I243" s="48"/>
      <c r="J243" s="56">
        <f>SUM(J244:J247)</f>
        <v>0</v>
      </c>
      <c r="K243" s="56"/>
      <c r="M243" s="56">
        <f t="shared" ref="M243:T243" si="192">SUM(M244:M247)</f>
        <v>0</v>
      </c>
      <c r="N243" s="56">
        <f t="shared" si="192"/>
        <v>0</v>
      </c>
      <c r="O243" s="56">
        <f t="shared" si="192"/>
        <v>0</v>
      </c>
      <c r="P243" s="56">
        <f t="shared" si="192"/>
        <v>0</v>
      </c>
      <c r="Q243" s="56">
        <f t="shared" si="192"/>
        <v>0</v>
      </c>
      <c r="R243" s="56">
        <f t="shared" si="192"/>
        <v>0</v>
      </c>
      <c r="S243" s="56">
        <f t="shared" si="192"/>
        <v>0</v>
      </c>
      <c r="T243" s="56">
        <f t="shared" si="192"/>
        <v>0</v>
      </c>
      <c r="W243" s="286">
        <f t="shared" si="158"/>
        <v>0</v>
      </c>
      <c r="Y243" s="101"/>
      <c r="Z243" s="101"/>
    </row>
    <row r="244" spans="1:26" ht="13.8" hidden="1" outlineLevel="3" thickBot="1" x14ac:dyDescent="0.3">
      <c r="A244" s="98" t="str">
        <f t="shared" si="155"/>
        <v/>
      </c>
      <c r="C244" s="106"/>
      <c r="D244" s="107"/>
      <c r="E244" s="106"/>
      <c r="F244" s="109"/>
      <c r="G244" s="109"/>
      <c r="H244" s="110"/>
      <c r="I244" s="111"/>
      <c r="J244" s="112">
        <f t="shared" ref="J244:J247" si="193">+G244*H244</f>
        <v>0</v>
      </c>
      <c r="K244" s="112"/>
      <c r="M244" s="112"/>
      <c r="N244" s="112"/>
      <c r="O244" s="112"/>
      <c r="P244" s="112"/>
      <c r="Q244" s="309">
        <f t="shared" ref="Q244:Q247" si="194">SUM(M244:P244)</f>
        <v>0</v>
      </c>
      <c r="R244" s="112"/>
      <c r="S244" s="112"/>
      <c r="T244" s="112"/>
      <c r="W244" s="286">
        <f t="shared" si="158"/>
        <v>0</v>
      </c>
      <c r="Y244" s="106"/>
      <c r="Z244" s="106" t="s">
        <v>275</v>
      </c>
    </row>
    <row r="245" spans="1:26" ht="14.4" hidden="1" outlineLevel="3" thickBot="1" x14ac:dyDescent="0.3">
      <c r="A245" s="98" t="str">
        <f t="shared" si="155"/>
        <v/>
      </c>
      <c r="C245" s="30"/>
      <c r="D245" s="31"/>
      <c r="E245" s="113"/>
      <c r="F245" s="33"/>
      <c r="G245" s="33"/>
      <c r="H245" s="34"/>
      <c r="I245" s="34"/>
      <c r="J245" s="118">
        <f t="shared" si="193"/>
        <v>0</v>
      </c>
      <c r="K245" s="118"/>
      <c r="M245" s="58"/>
      <c r="N245" s="58"/>
      <c r="O245" s="58"/>
      <c r="P245" s="58"/>
      <c r="Q245" s="309">
        <f t="shared" si="194"/>
        <v>0</v>
      </c>
      <c r="R245" s="58"/>
      <c r="S245" s="58"/>
      <c r="T245" s="58"/>
      <c r="W245" s="286">
        <f t="shared" si="158"/>
        <v>0</v>
      </c>
      <c r="Y245" s="113"/>
      <c r="Z245" s="113" t="s">
        <v>276</v>
      </c>
    </row>
    <row r="246" spans="1:26" ht="14.4" hidden="1" outlineLevel="3" thickBot="1" x14ac:dyDescent="0.3">
      <c r="A246" s="98" t="str">
        <f t="shared" si="155"/>
        <v/>
      </c>
      <c r="C246" s="30"/>
      <c r="D246" s="31"/>
      <c r="E246" s="113"/>
      <c r="F246" s="33"/>
      <c r="G246" s="33"/>
      <c r="H246" s="34"/>
      <c r="I246" s="34"/>
      <c r="J246" s="118">
        <f t="shared" si="193"/>
        <v>0</v>
      </c>
      <c r="K246" s="118"/>
      <c r="M246" s="58"/>
      <c r="N246" s="58"/>
      <c r="O246" s="58"/>
      <c r="P246" s="58"/>
      <c r="Q246" s="309">
        <f t="shared" si="194"/>
        <v>0</v>
      </c>
      <c r="R246" s="58"/>
      <c r="S246" s="58"/>
      <c r="T246" s="58"/>
      <c r="W246" s="286">
        <f t="shared" si="158"/>
        <v>0</v>
      </c>
      <c r="Y246" s="113"/>
      <c r="Z246" s="113"/>
    </row>
    <row r="247" spans="1:26" ht="14.4" hidden="1" outlineLevel="3" thickBot="1" x14ac:dyDescent="0.3">
      <c r="A247" s="98" t="str">
        <f t="shared" si="155"/>
        <v/>
      </c>
      <c r="C247" s="35"/>
      <c r="D247" s="36"/>
      <c r="E247" s="119"/>
      <c r="F247" s="38"/>
      <c r="G247" s="38"/>
      <c r="H247" s="39"/>
      <c r="I247" s="39"/>
      <c r="J247" s="118">
        <f t="shared" si="193"/>
        <v>0</v>
      </c>
      <c r="K247" s="118"/>
      <c r="M247" s="59"/>
      <c r="N247" s="59"/>
      <c r="O247" s="59"/>
      <c r="P247" s="59"/>
      <c r="Q247" s="309">
        <f t="shared" si="194"/>
        <v>0</v>
      </c>
      <c r="R247" s="59"/>
      <c r="S247" s="59"/>
      <c r="T247" s="59"/>
      <c r="W247" s="286">
        <f t="shared" si="158"/>
        <v>0</v>
      </c>
      <c r="Y247" s="119"/>
      <c r="Z247" s="119"/>
    </row>
    <row r="248" spans="1:26" ht="14.4" hidden="1" outlineLevel="2" thickBot="1" x14ac:dyDescent="0.3">
      <c r="A248" s="98" t="str">
        <f t="shared" si="155"/>
        <v>A3.2.2</v>
      </c>
      <c r="C248" s="19" t="s">
        <v>165</v>
      </c>
      <c r="D248" s="20" t="s">
        <v>277</v>
      </c>
      <c r="E248" s="101" t="s">
        <v>278</v>
      </c>
      <c r="F248" s="22"/>
      <c r="G248" s="22"/>
      <c r="H248" s="23"/>
      <c r="I248" s="23"/>
      <c r="J248" s="60">
        <f>SUM(J249:J252)</f>
        <v>0</v>
      </c>
      <c r="K248" s="60"/>
      <c r="M248" s="60">
        <f t="shared" ref="M248:T248" si="195">SUM(M249:M252)</f>
        <v>0</v>
      </c>
      <c r="N248" s="60">
        <f t="shared" si="195"/>
        <v>0</v>
      </c>
      <c r="O248" s="60">
        <f t="shared" si="195"/>
        <v>0</v>
      </c>
      <c r="P248" s="60">
        <f t="shared" si="195"/>
        <v>0</v>
      </c>
      <c r="Q248" s="60">
        <f t="shared" si="195"/>
        <v>0</v>
      </c>
      <c r="R248" s="60">
        <f t="shared" si="195"/>
        <v>0</v>
      </c>
      <c r="S248" s="60">
        <f t="shared" si="195"/>
        <v>0</v>
      </c>
      <c r="T248" s="60">
        <f t="shared" si="195"/>
        <v>0</v>
      </c>
      <c r="W248" s="286">
        <f t="shared" si="158"/>
        <v>0</v>
      </c>
      <c r="Y248" s="101"/>
      <c r="Z248" s="101"/>
    </row>
    <row r="249" spans="1:26" ht="13.8" hidden="1" outlineLevel="3" thickBot="1" x14ac:dyDescent="0.3">
      <c r="A249" s="98" t="str">
        <f t="shared" si="155"/>
        <v/>
      </c>
      <c r="C249" s="106"/>
      <c r="D249" s="107"/>
      <c r="E249" s="106"/>
      <c r="F249" s="109"/>
      <c r="G249" s="109"/>
      <c r="H249" s="110"/>
      <c r="I249" s="111"/>
      <c r="J249" s="112">
        <f t="shared" ref="J249:J252" si="196">+G249*H249</f>
        <v>0</v>
      </c>
      <c r="K249" s="112"/>
      <c r="M249" s="112"/>
      <c r="N249" s="112"/>
      <c r="O249" s="112"/>
      <c r="P249" s="112"/>
      <c r="Q249" s="309">
        <f t="shared" ref="Q249:Q252" si="197">SUM(M249:P249)</f>
        <v>0</v>
      </c>
      <c r="R249" s="112"/>
      <c r="S249" s="112"/>
      <c r="T249" s="112"/>
      <c r="W249" s="286">
        <f t="shared" si="158"/>
        <v>0</v>
      </c>
      <c r="Y249" s="106"/>
      <c r="Z249" s="106" t="s">
        <v>275</v>
      </c>
    </row>
    <row r="250" spans="1:26" ht="14.4" hidden="1" outlineLevel="3" thickBot="1" x14ac:dyDescent="0.3">
      <c r="A250" s="98" t="str">
        <f t="shared" si="155"/>
        <v/>
      </c>
      <c r="C250" s="30"/>
      <c r="D250" s="31"/>
      <c r="E250" s="113"/>
      <c r="F250" s="33"/>
      <c r="G250" s="33"/>
      <c r="H250" s="34"/>
      <c r="I250" s="34"/>
      <c r="J250" s="118">
        <f t="shared" si="196"/>
        <v>0</v>
      </c>
      <c r="K250" s="118"/>
      <c r="M250" s="58"/>
      <c r="N250" s="58"/>
      <c r="O250" s="58"/>
      <c r="P250" s="58"/>
      <c r="Q250" s="309">
        <f t="shared" si="197"/>
        <v>0</v>
      </c>
      <c r="R250" s="58"/>
      <c r="S250" s="58"/>
      <c r="T250" s="58"/>
      <c r="W250" s="286">
        <f t="shared" si="158"/>
        <v>0</v>
      </c>
      <c r="Y250" s="113"/>
      <c r="Z250" s="113" t="s">
        <v>279</v>
      </c>
    </row>
    <row r="251" spans="1:26" ht="14.4" hidden="1" outlineLevel="3" thickBot="1" x14ac:dyDescent="0.3">
      <c r="A251" s="98" t="str">
        <f t="shared" si="155"/>
        <v/>
      </c>
      <c r="C251" s="30"/>
      <c r="D251" s="31"/>
      <c r="E251" s="113"/>
      <c r="F251" s="33"/>
      <c r="G251" s="33"/>
      <c r="H251" s="34"/>
      <c r="I251" s="34"/>
      <c r="J251" s="118">
        <f t="shared" si="196"/>
        <v>0</v>
      </c>
      <c r="K251" s="118"/>
      <c r="M251" s="58"/>
      <c r="N251" s="58"/>
      <c r="O251" s="58"/>
      <c r="P251" s="58"/>
      <c r="Q251" s="309">
        <f t="shared" si="197"/>
        <v>0</v>
      </c>
      <c r="R251" s="58"/>
      <c r="S251" s="58"/>
      <c r="T251" s="58"/>
      <c r="W251" s="286">
        <f t="shared" si="158"/>
        <v>0</v>
      </c>
      <c r="Y251" s="113"/>
      <c r="Z251" s="113"/>
    </row>
    <row r="252" spans="1:26" ht="14.4" hidden="1" outlineLevel="3" thickBot="1" x14ac:dyDescent="0.3">
      <c r="A252" s="98" t="str">
        <f t="shared" si="155"/>
        <v/>
      </c>
      <c r="C252" s="35"/>
      <c r="D252" s="36"/>
      <c r="E252" s="119"/>
      <c r="F252" s="38"/>
      <c r="G252" s="38"/>
      <c r="H252" s="39"/>
      <c r="I252" s="39"/>
      <c r="J252" s="118">
        <f t="shared" si="196"/>
        <v>0</v>
      </c>
      <c r="K252" s="118"/>
      <c r="M252" s="59"/>
      <c r="N252" s="59"/>
      <c r="O252" s="59"/>
      <c r="P252" s="59"/>
      <c r="Q252" s="309">
        <f t="shared" si="197"/>
        <v>0</v>
      </c>
      <c r="R252" s="59"/>
      <c r="S252" s="59"/>
      <c r="T252" s="59"/>
      <c r="W252" s="286">
        <f t="shared" si="158"/>
        <v>0</v>
      </c>
      <c r="Y252" s="119"/>
      <c r="Z252" s="119"/>
    </row>
    <row r="253" spans="1:26" ht="14.4" hidden="1" outlineLevel="2" thickBot="1" x14ac:dyDescent="0.3">
      <c r="A253" s="98" t="str">
        <f t="shared" si="155"/>
        <v>A3.2.3</v>
      </c>
      <c r="C253" s="19" t="s">
        <v>165</v>
      </c>
      <c r="D253" s="20" t="s">
        <v>280</v>
      </c>
      <c r="E253" s="101" t="s">
        <v>281</v>
      </c>
      <c r="F253" s="22"/>
      <c r="G253" s="22"/>
      <c r="H253" s="23"/>
      <c r="I253" s="23"/>
      <c r="J253" s="60">
        <f>SUM(J254:J257)</f>
        <v>0</v>
      </c>
      <c r="K253" s="60"/>
      <c r="M253" s="60">
        <f t="shared" ref="M253:T253" si="198">SUM(M254:M257)</f>
        <v>0</v>
      </c>
      <c r="N253" s="60">
        <f t="shared" si="198"/>
        <v>0</v>
      </c>
      <c r="O253" s="60">
        <f t="shared" si="198"/>
        <v>0</v>
      </c>
      <c r="P253" s="60">
        <f t="shared" si="198"/>
        <v>0</v>
      </c>
      <c r="Q253" s="60">
        <f t="shared" si="198"/>
        <v>0</v>
      </c>
      <c r="R253" s="60">
        <f t="shared" si="198"/>
        <v>0</v>
      </c>
      <c r="S253" s="60">
        <f t="shared" si="198"/>
        <v>0</v>
      </c>
      <c r="T253" s="60">
        <f t="shared" si="198"/>
        <v>0</v>
      </c>
      <c r="W253" s="286">
        <f t="shared" si="158"/>
        <v>0</v>
      </c>
      <c r="Y253" s="101"/>
      <c r="Z253" s="101"/>
    </row>
    <row r="254" spans="1:26" ht="13.8" hidden="1" outlineLevel="3" thickBot="1" x14ac:dyDescent="0.3">
      <c r="A254" s="98" t="str">
        <f t="shared" si="155"/>
        <v/>
      </c>
      <c r="C254" s="106"/>
      <c r="D254" s="107"/>
      <c r="E254" s="106"/>
      <c r="F254" s="109"/>
      <c r="G254" s="109"/>
      <c r="H254" s="110"/>
      <c r="I254" s="111"/>
      <c r="J254" s="112">
        <f t="shared" ref="J254:J257" si="199">+G254*H254</f>
        <v>0</v>
      </c>
      <c r="K254" s="112"/>
      <c r="M254" s="112"/>
      <c r="N254" s="112"/>
      <c r="O254" s="112"/>
      <c r="P254" s="112"/>
      <c r="Q254" s="309">
        <f t="shared" ref="Q254:Q257" si="200">SUM(M254:P254)</f>
        <v>0</v>
      </c>
      <c r="R254" s="112"/>
      <c r="S254" s="112"/>
      <c r="T254" s="112"/>
      <c r="W254" s="286">
        <f t="shared" si="158"/>
        <v>0</v>
      </c>
      <c r="Y254" s="106"/>
      <c r="Z254" s="106" t="s">
        <v>275</v>
      </c>
    </row>
    <row r="255" spans="1:26" ht="14.4" hidden="1" outlineLevel="3" thickBot="1" x14ac:dyDescent="0.3">
      <c r="A255" s="98" t="str">
        <f t="shared" si="155"/>
        <v/>
      </c>
      <c r="C255" s="30"/>
      <c r="D255" s="31"/>
      <c r="E255" s="113"/>
      <c r="F255" s="33"/>
      <c r="G255" s="33"/>
      <c r="H255" s="34"/>
      <c r="I255" s="34"/>
      <c r="J255" s="118">
        <f t="shared" si="199"/>
        <v>0</v>
      </c>
      <c r="K255" s="118"/>
      <c r="M255" s="58"/>
      <c r="N255" s="58"/>
      <c r="O255" s="58"/>
      <c r="P255" s="58"/>
      <c r="Q255" s="309">
        <f t="shared" si="200"/>
        <v>0</v>
      </c>
      <c r="R255" s="58"/>
      <c r="S255" s="58"/>
      <c r="T255" s="58"/>
      <c r="W255" s="286">
        <f t="shared" si="158"/>
        <v>0</v>
      </c>
      <c r="Y255" s="113"/>
      <c r="Z255" s="113" t="s">
        <v>282</v>
      </c>
    </row>
    <row r="256" spans="1:26" ht="14.4" hidden="1" outlineLevel="3" thickBot="1" x14ac:dyDescent="0.3">
      <c r="A256" s="98" t="str">
        <f t="shared" si="155"/>
        <v/>
      </c>
      <c r="C256" s="30"/>
      <c r="D256" s="31"/>
      <c r="E256" s="113"/>
      <c r="F256" s="33"/>
      <c r="G256" s="33"/>
      <c r="H256" s="34"/>
      <c r="I256" s="34"/>
      <c r="J256" s="118">
        <f t="shared" si="199"/>
        <v>0</v>
      </c>
      <c r="K256" s="118"/>
      <c r="M256" s="58"/>
      <c r="N256" s="58"/>
      <c r="O256" s="58"/>
      <c r="P256" s="58"/>
      <c r="Q256" s="309">
        <f t="shared" si="200"/>
        <v>0</v>
      </c>
      <c r="R256" s="58"/>
      <c r="S256" s="58"/>
      <c r="T256" s="58"/>
      <c r="W256" s="286">
        <f t="shared" si="158"/>
        <v>0</v>
      </c>
      <c r="Y256" s="113"/>
      <c r="Z256" s="113"/>
    </row>
    <row r="257" spans="1:26" ht="14.4" hidden="1" outlineLevel="3" thickBot="1" x14ac:dyDescent="0.3">
      <c r="A257" s="98" t="str">
        <f t="shared" si="155"/>
        <v/>
      </c>
      <c r="C257" s="35"/>
      <c r="D257" s="36"/>
      <c r="E257" s="119"/>
      <c r="F257" s="38"/>
      <c r="G257" s="38"/>
      <c r="H257" s="39"/>
      <c r="I257" s="39"/>
      <c r="J257" s="118">
        <f t="shared" si="199"/>
        <v>0</v>
      </c>
      <c r="K257" s="118"/>
      <c r="M257" s="59"/>
      <c r="N257" s="59"/>
      <c r="O257" s="59"/>
      <c r="P257" s="59"/>
      <c r="Q257" s="309">
        <f t="shared" si="200"/>
        <v>0</v>
      </c>
      <c r="R257" s="59"/>
      <c r="S257" s="59"/>
      <c r="T257" s="59"/>
      <c r="W257" s="286">
        <f t="shared" si="158"/>
        <v>0</v>
      </c>
      <c r="Y257" s="119"/>
      <c r="Z257" s="119"/>
    </row>
    <row r="258" spans="1:26" ht="14.4" hidden="1" outlineLevel="2" thickBot="1" x14ac:dyDescent="0.3">
      <c r="A258" s="98" t="str">
        <f t="shared" si="155"/>
        <v>A3.2.4</v>
      </c>
      <c r="C258" s="19" t="s">
        <v>165</v>
      </c>
      <c r="D258" s="20" t="s">
        <v>283</v>
      </c>
      <c r="E258" s="101" t="s">
        <v>284</v>
      </c>
      <c r="F258" s="22"/>
      <c r="G258" s="22"/>
      <c r="H258" s="23"/>
      <c r="I258" s="23"/>
      <c r="J258" s="60">
        <f>SUM(J259:J262)</f>
        <v>0</v>
      </c>
      <c r="K258" s="60"/>
      <c r="M258" s="60">
        <f t="shared" ref="M258:T258" si="201">SUM(M259:M262)</f>
        <v>0</v>
      </c>
      <c r="N258" s="60">
        <f t="shared" si="201"/>
        <v>0</v>
      </c>
      <c r="O258" s="60">
        <f t="shared" si="201"/>
        <v>0</v>
      </c>
      <c r="P258" s="60">
        <f t="shared" si="201"/>
        <v>0</v>
      </c>
      <c r="Q258" s="60">
        <f t="shared" si="201"/>
        <v>0</v>
      </c>
      <c r="R258" s="60">
        <f t="shared" si="201"/>
        <v>0</v>
      </c>
      <c r="S258" s="60">
        <f t="shared" si="201"/>
        <v>0</v>
      </c>
      <c r="T258" s="60">
        <f t="shared" si="201"/>
        <v>0</v>
      </c>
      <c r="W258" s="286">
        <f t="shared" si="158"/>
        <v>0</v>
      </c>
      <c r="Y258" s="101"/>
      <c r="Z258" s="101"/>
    </row>
    <row r="259" spans="1:26" ht="13.8" hidden="1" outlineLevel="3" thickBot="1" x14ac:dyDescent="0.3">
      <c r="A259" s="98" t="str">
        <f t="shared" si="155"/>
        <v/>
      </c>
      <c r="C259" s="106"/>
      <c r="D259" s="107"/>
      <c r="E259" s="106"/>
      <c r="F259" s="109"/>
      <c r="G259" s="109"/>
      <c r="H259" s="110"/>
      <c r="I259" s="111"/>
      <c r="J259" s="112">
        <f t="shared" ref="J259:J262" si="202">+G259*H259</f>
        <v>0</v>
      </c>
      <c r="K259" s="112"/>
      <c r="M259" s="112"/>
      <c r="N259" s="112"/>
      <c r="O259" s="112"/>
      <c r="P259" s="112"/>
      <c r="Q259" s="309">
        <f t="shared" ref="Q259:Q262" si="203">SUM(M259:P259)</f>
        <v>0</v>
      </c>
      <c r="R259" s="112"/>
      <c r="S259" s="112"/>
      <c r="T259" s="112"/>
      <c r="W259" s="286">
        <f t="shared" si="158"/>
        <v>0</v>
      </c>
      <c r="Y259" s="106"/>
      <c r="Z259" s="106" t="s">
        <v>285</v>
      </c>
    </row>
    <row r="260" spans="1:26" ht="14.4" hidden="1" outlineLevel="3" thickBot="1" x14ac:dyDescent="0.3">
      <c r="A260" s="98" t="str">
        <f t="shared" si="155"/>
        <v/>
      </c>
      <c r="C260" s="30"/>
      <c r="D260" s="31"/>
      <c r="E260" s="113"/>
      <c r="F260" s="33"/>
      <c r="G260" s="33"/>
      <c r="H260" s="34"/>
      <c r="I260" s="34"/>
      <c r="J260" s="118">
        <f t="shared" si="202"/>
        <v>0</v>
      </c>
      <c r="K260" s="118"/>
      <c r="M260" s="58"/>
      <c r="N260" s="58"/>
      <c r="O260" s="58"/>
      <c r="P260" s="58"/>
      <c r="Q260" s="309">
        <f t="shared" si="203"/>
        <v>0</v>
      </c>
      <c r="R260" s="58"/>
      <c r="S260" s="58"/>
      <c r="T260" s="58"/>
      <c r="W260" s="286">
        <f t="shared" si="158"/>
        <v>0</v>
      </c>
      <c r="Y260" s="113"/>
      <c r="Z260" s="113" t="s">
        <v>286</v>
      </c>
    </row>
    <row r="261" spans="1:26" ht="14.4" hidden="1" outlineLevel="3" thickBot="1" x14ac:dyDescent="0.3">
      <c r="A261" s="98" t="str">
        <f t="shared" si="155"/>
        <v/>
      </c>
      <c r="C261" s="30"/>
      <c r="D261" s="31"/>
      <c r="E261" s="113"/>
      <c r="F261" s="33"/>
      <c r="G261" s="33"/>
      <c r="H261" s="34"/>
      <c r="I261" s="34"/>
      <c r="J261" s="118">
        <f t="shared" si="202"/>
        <v>0</v>
      </c>
      <c r="K261" s="118"/>
      <c r="M261" s="58"/>
      <c r="N261" s="58"/>
      <c r="O261" s="58"/>
      <c r="P261" s="58"/>
      <c r="Q261" s="309">
        <f t="shared" si="203"/>
        <v>0</v>
      </c>
      <c r="R261" s="58"/>
      <c r="S261" s="58"/>
      <c r="T261" s="58"/>
      <c r="W261" s="286">
        <f t="shared" si="158"/>
        <v>0</v>
      </c>
      <c r="Y261" s="113"/>
      <c r="Z261" s="113"/>
    </row>
    <row r="262" spans="1:26" ht="14.4" hidden="1" outlineLevel="3" thickBot="1" x14ac:dyDescent="0.3">
      <c r="A262" s="98" t="str">
        <f t="shared" si="155"/>
        <v/>
      </c>
      <c r="C262" s="35"/>
      <c r="D262" s="36"/>
      <c r="E262" s="119"/>
      <c r="F262" s="38"/>
      <c r="G262" s="38"/>
      <c r="H262" s="39"/>
      <c r="I262" s="39"/>
      <c r="J262" s="118">
        <f t="shared" si="202"/>
        <v>0</v>
      </c>
      <c r="K262" s="118"/>
      <c r="M262" s="59"/>
      <c r="N262" s="59"/>
      <c r="O262" s="59"/>
      <c r="P262" s="59"/>
      <c r="Q262" s="309">
        <f t="shared" si="203"/>
        <v>0</v>
      </c>
      <c r="R262" s="59"/>
      <c r="S262" s="59"/>
      <c r="T262" s="59"/>
      <c r="W262" s="286">
        <f t="shared" si="158"/>
        <v>0</v>
      </c>
      <c r="Y262" s="119"/>
      <c r="Z262" s="119"/>
    </row>
    <row r="263" spans="1:26" ht="14.4" hidden="1" outlineLevel="2" thickBot="1" x14ac:dyDescent="0.3">
      <c r="A263" s="98" t="str">
        <f t="shared" si="155"/>
        <v>A3.2.5</v>
      </c>
      <c r="C263" s="19" t="s">
        <v>165</v>
      </c>
      <c r="D263" s="20" t="s">
        <v>287</v>
      </c>
      <c r="E263" s="101" t="s">
        <v>288</v>
      </c>
      <c r="F263" s="22"/>
      <c r="G263" s="22"/>
      <c r="H263" s="23"/>
      <c r="I263" s="23"/>
      <c r="J263" s="60">
        <f>SUM(J264:J267)</f>
        <v>0</v>
      </c>
      <c r="K263" s="60"/>
      <c r="M263" s="60">
        <f t="shared" ref="M263:T263" si="204">SUM(M264:M267)</f>
        <v>0</v>
      </c>
      <c r="N263" s="60">
        <f t="shared" si="204"/>
        <v>0</v>
      </c>
      <c r="O263" s="60">
        <f t="shared" si="204"/>
        <v>0</v>
      </c>
      <c r="P263" s="60">
        <f t="shared" si="204"/>
        <v>0</v>
      </c>
      <c r="Q263" s="60">
        <f t="shared" si="204"/>
        <v>0</v>
      </c>
      <c r="R263" s="60">
        <f t="shared" si="204"/>
        <v>0</v>
      </c>
      <c r="S263" s="60">
        <f t="shared" si="204"/>
        <v>0</v>
      </c>
      <c r="T263" s="60">
        <f t="shared" si="204"/>
        <v>0</v>
      </c>
      <c r="W263" s="286">
        <f t="shared" si="158"/>
        <v>0</v>
      </c>
      <c r="Y263" s="101"/>
      <c r="Z263" s="101"/>
    </row>
    <row r="264" spans="1:26" ht="13.8" hidden="1" outlineLevel="3" thickBot="1" x14ac:dyDescent="0.3">
      <c r="A264" s="98" t="str">
        <f t="shared" si="155"/>
        <v/>
      </c>
      <c r="C264" s="106"/>
      <c r="D264" s="107"/>
      <c r="E264" s="106"/>
      <c r="F264" s="109"/>
      <c r="G264" s="109"/>
      <c r="H264" s="110"/>
      <c r="I264" s="111"/>
      <c r="J264" s="112">
        <f t="shared" ref="J264:J267" si="205">+G264*H264</f>
        <v>0</v>
      </c>
      <c r="K264" s="112"/>
      <c r="M264" s="112"/>
      <c r="N264" s="112"/>
      <c r="O264" s="112"/>
      <c r="P264" s="112"/>
      <c r="Q264" s="309">
        <f t="shared" ref="Q264:Q267" si="206">SUM(M264:P264)</f>
        <v>0</v>
      </c>
      <c r="R264" s="112"/>
      <c r="S264" s="112"/>
      <c r="T264" s="112"/>
      <c r="W264" s="286">
        <f t="shared" si="158"/>
        <v>0</v>
      </c>
      <c r="Y264" s="106"/>
      <c r="Z264" s="106" t="s">
        <v>289</v>
      </c>
    </row>
    <row r="265" spans="1:26" ht="14.4" hidden="1" outlineLevel="3" thickBot="1" x14ac:dyDescent="0.3">
      <c r="A265" s="98" t="str">
        <f t="shared" ref="A265:A328" si="207">+CONCATENATE(C265,D265)</f>
        <v/>
      </c>
      <c r="C265" s="30"/>
      <c r="D265" s="31"/>
      <c r="E265" s="113"/>
      <c r="F265" s="33"/>
      <c r="G265" s="33"/>
      <c r="H265" s="34"/>
      <c r="I265" s="34"/>
      <c r="J265" s="118">
        <f t="shared" si="205"/>
        <v>0</v>
      </c>
      <c r="K265" s="118"/>
      <c r="M265" s="58"/>
      <c r="N265" s="58"/>
      <c r="O265" s="58"/>
      <c r="P265" s="58"/>
      <c r="Q265" s="309">
        <f t="shared" si="206"/>
        <v>0</v>
      </c>
      <c r="R265" s="58"/>
      <c r="S265" s="58"/>
      <c r="T265" s="58"/>
      <c r="W265" s="286">
        <f t="shared" si="158"/>
        <v>0</v>
      </c>
      <c r="Y265" s="113"/>
      <c r="Z265" s="113"/>
    </row>
    <row r="266" spans="1:26" ht="14.4" hidden="1" outlineLevel="3" thickBot="1" x14ac:dyDescent="0.3">
      <c r="A266" s="98" t="str">
        <f t="shared" si="207"/>
        <v/>
      </c>
      <c r="C266" s="30"/>
      <c r="D266" s="31"/>
      <c r="E266" s="113"/>
      <c r="F266" s="33"/>
      <c r="G266" s="33"/>
      <c r="H266" s="34"/>
      <c r="I266" s="34"/>
      <c r="J266" s="118">
        <f t="shared" si="205"/>
        <v>0</v>
      </c>
      <c r="K266" s="118"/>
      <c r="M266" s="58"/>
      <c r="N266" s="58"/>
      <c r="O266" s="58"/>
      <c r="P266" s="58"/>
      <c r="Q266" s="309">
        <f t="shared" si="206"/>
        <v>0</v>
      </c>
      <c r="R266" s="58"/>
      <c r="S266" s="58"/>
      <c r="T266" s="58"/>
      <c r="W266" s="286">
        <f t="shared" si="158"/>
        <v>0</v>
      </c>
      <c r="Y266" s="113"/>
      <c r="Z266" s="113"/>
    </row>
    <row r="267" spans="1:26" ht="14.4" hidden="1" outlineLevel="3" thickBot="1" x14ac:dyDescent="0.3">
      <c r="A267" s="98" t="str">
        <f t="shared" si="207"/>
        <v/>
      </c>
      <c r="C267" s="35"/>
      <c r="D267" s="36"/>
      <c r="E267" s="119"/>
      <c r="F267" s="38"/>
      <c r="G267" s="38"/>
      <c r="H267" s="39"/>
      <c r="I267" s="39"/>
      <c r="J267" s="118">
        <f t="shared" si="205"/>
        <v>0</v>
      </c>
      <c r="K267" s="118"/>
      <c r="M267" s="59"/>
      <c r="N267" s="59"/>
      <c r="O267" s="59"/>
      <c r="P267" s="59"/>
      <c r="Q267" s="309">
        <f t="shared" si="206"/>
        <v>0</v>
      </c>
      <c r="R267" s="59"/>
      <c r="S267" s="59"/>
      <c r="T267" s="59"/>
      <c r="W267" s="286">
        <f t="shared" ref="W267:W330" si="208">+J267-Q267-R267-S267-T267</f>
        <v>0</v>
      </c>
      <c r="Y267" s="119"/>
      <c r="Z267" s="119"/>
    </row>
    <row r="268" spans="1:26" ht="14.4" hidden="1" outlineLevel="2" thickBot="1" x14ac:dyDescent="0.3">
      <c r="A268" s="98" t="str">
        <f t="shared" si="207"/>
        <v>A3.2.6</v>
      </c>
      <c r="C268" s="19" t="s">
        <v>165</v>
      </c>
      <c r="D268" s="20" t="s">
        <v>290</v>
      </c>
      <c r="E268" s="101" t="s">
        <v>291</v>
      </c>
      <c r="F268" s="22"/>
      <c r="G268" s="22"/>
      <c r="H268" s="23"/>
      <c r="I268" s="23"/>
      <c r="J268" s="60">
        <f>SUM(J269:J272)</f>
        <v>0</v>
      </c>
      <c r="K268" s="60"/>
      <c r="M268" s="60">
        <f t="shared" ref="M268:T268" si="209">SUM(M269:M272)</f>
        <v>0</v>
      </c>
      <c r="N268" s="60">
        <f t="shared" si="209"/>
        <v>0</v>
      </c>
      <c r="O268" s="60">
        <f t="shared" si="209"/>
        <v>0</v>
      </c>
      <c r="P268" s="60">
        <f t="shared" si="209"/>
        <v>0</v>
      </c>
      <c r="Q268" s="60">
        <f t="shared" si="209"/>
        <v>0</v>
      </c>
      <c r="R268" s="60">
        <f t="shared" si="209"/>
        <v>0</v>
      </c>
      <c r="S268" s="60">
        <f t="shared" si="209"/>
        <v>0</v>
      </c>
      <c r="T268" s="60">
        <f t="shared" si="209"/>
        <v>0</v>
      </c>
      <c r="W268" s="286">
        <f t="shared" si="208"/>
        <v>0</v>
      </c>
      <c r="Y268" s="101"/>
      <c r="Z268" s="101"/>
    </row>
    <row r="269" spans="1:26" ht="13.8" hidden="1" outlineLevel="3" thickBot="1" x14ac:dyDescent="0.3">
      <c r="A269" s="98" t="str">
        <f t="shared" si="207"/>
        <v/>
      </c>
      <c r="C269" s="106"/>
      <c r="D269" s="107"/>
      <c r="E269" s="106"/>
      <c r="F269" s="109"/>
      <c r="G269" s="109"/>
      <c r="H269" s="110"/>
      <c r="I269" s="111"/>
      <c r="J269" s="112">
        <f t="shared" ref="J269:J272" si="210">+G269*H269</f>
        <v>0</v>
      </c>
      <c r="K269" s="112"/>
      <c r="M269" s="112"/>
      <c r="N269" s="112"/>
      <c r="O269" s="112"/>
      <c r="P269" s="112"/>
      <c r="Q269" s="309">
        <f t="shared" ref="Q269:Q272" si="211">SUM(M269:P269)</f>
        <v>0</v>
      </c>
      <c r="R269" s="112"/>
      <c r="S269" s="112"/>
      <c r="T269" s="112"/>
      <c r="W269" s="286">
        <f t="shared" si="208"/>
        <v>0</v>
      </c>
      <c r="Y269" s="106"/>
      <c r="Z269" s="106" t="s">
        <v>292</v>
      </c>
    </row>
    <row r="270" spans="1:26" ht="14.4" hidden="1" outlineLevel="3" thickBot="1" x14ac:dyDescent="0.3">
      <c r="A270" s="98" t="str">
        <f t="shared" si="207"/>
        <v/>
      </c>
      <c r="C270" s="30"/>
      <c r="D270" s="31"/>
      <c r="E270" s="113"/>
      <c r="F270" s="33"/>
      <c r="G270" s="33"/>
      <c r="H270" s="34"/>
      <c r="I270" s="34"/>
      <c r="J270" s="118">
        <f t="shared" si="210"/>
        <v>0</v>
      </c>
      <c r="K270" s="118"/>
      <c r="M270" s="58"/>
      <c r="N270" s="58"/>
      <c r="O270" s="58"/>
      <c r="P270" s="58"/>
      <c r="Q270" s="309">
        <f t="shared" si="211"/>
        <v>0</v>
      </c>
      <c r="R270" s="58"/>
      <c r="S270" s="58"/>
      <c r="T270" s="58"/>
      <c r="W270" s="286">
        <f t="shared" si="208"/>
        <v>0</v>
      </c>
      <c r="Y270" s="113"/>
      <c r="Z270" s="113"/>
    </row>
    <row r="271" spans="1:26" ht="14.4" hidden="1" outlineLevel="3" thickBot="1" x14ac:dyDescent="0.3">
      <c r="A271" s="98" t="str">
        <f t="shared" si="207"/>
        <v/>
      </c>
      <c r="C271" s="30"/>
      <c r="D271" s="31"/>
      <c r="E271" s="113"/>
      <c r="F271" s="33"/>
      <c r="G271" s="33"/>
      <c r="H271" s="34"/>
      <c r="I271" s="34"/>
      <c r="J271" s="118">
        <f t="shared" si="210"/>
        <v>0</v>
      </c>
      <c r="K271" s="118"/>
      <c r="M271" s="58"/>
      <c r="N271" s="58"/>
      <c r="O271" s="58"/>
      <c r="P271" s="58"/>
      <c r="Q271" s="309">
        <f t="shared" si="211"/>
        <v>0</v>
      </c>
      <c r="R271" s="58"/>
      <c r="S271" s="58"/>
      <c r="T271" s="58"/>
      <c r="W271" s="286">
        <f t="shared" si="208"/>
        <v>0</v>
      </c>
      <c r="Y271" s="113"/>
      <c r="Z271" s="113"/>
    </row>
    <row r="272" spans="1:26" ht="14.4" hidden="1" outlineLevel="3" thickBot="1" x14ac:dyDescent="0.3">
      <c r="A272" s="98" t="str">
        <f t="shared" si="207"/>
        <v/>
      </c>
      <c r="C272" s="35"/>
      <c r="D272" s="36"/>
      <c r="E272" s="119"/>
      <c r="F272" s="38"/>
      <c r="G272" s="38"/>
      <c r="H272" s="39"/>
      <c r="I272" s="39"/>
      <c r="J272" s="118">
        <f t="shared" si="210"/>
        <v>0</v>
      </c>
      <c r="K272" s="118"/>
      <c r="M272" s="59"/>
      <c r="N272" s="59"/>
      <c r="O272" s="59"/>
      <c r="P272" s="59"/>
      <c r="Q272" s="309">
        <f t="shared" si="211"/>
        <v>0</v>
      </c>
      <c r="R272" s="59"/>
      <c r="S272" s="59"/>
      <c r="T272" s="59"/>
      <c r="W272" s="286">
        <f t="shared" si="208"/>
        <v>0</v>
      </c>
      <c r="Y272" s="119"/>
      <c r="Z272" s="119"/>
    </row>
    <row r="273" spans="1:26" ht="14.4" hidden="1" outlineLevel="2" thickBot="1" x14ac:dyDescent="0.3">
      <c r="A273" s="98" t="str">
        <f t="shared" si="207"/>
        <v>A3.2.7</v>
      </c>
      <c r="C273" s="19" t="s">
        <v>165</v>
      </c>
      <c r="D273" s="20" t="s">
        <v>293</v>
      </c>
      <c r="E273" s="101" t="s">
        <v>294</v>
      </c>
      <c r="F273" s="22"/>
      <c r="G273" s="22"/>
      <c r="H273" s="23"/>
      <c r="I273" s="23"/>
      <c r="J273" s="60">
        <f>SUM(J274:J277)</f>
        <v>0</v>
      </c>
      <c r="K273" s="60"/>
      <c r="M273" s="60">
        <f t="shared" ref="M273:T273" si="212">SUM(M274:M277)</f>
        <v>0</v>
      </c>
      <c r="N273" s="60">
        <f t="shared" si="212"/>
        <v>0</v>
      </c>
      <c r="O273" s="60">
        <f t="shared" si="212"/>
        <v>0</v>
      </c>
      <c r="P273" s="60">
        <f t="shared" si="212"/>
        <v>0</v>
      </c>
      <c r="Q273" s="60">
        <f t="shared" si="212"/>
        <v>0</v>
      </c>
      <c r="R273" s="60">
        <f t="shared" si="212"/>
        <v>0</v>
      </c>
      <c r="S273" s="60">
        <f t="shared" si="212"/>
        <v>0</v>
      </c>
      <c r="T273" s="60">
        <f t="shared" si="212"/>
        <v>0</v>
      </c>
      <c r="W273" s="286">
        <f t="shared" si="208"/>
        <v>0</v>
      </c>
      <c r="Y273" s="101"/>
      <c r="Z273" s="101"/>
    </row>
    <row r="274" spans="1:26" ht="13.8" hidden="1" outlineLevel="3" thickBot="1" x14ac:dyDescent="0.3">
      <c r="A274" s="98" t="str">
        <f t="shared" si="207"/>
        <v/>
      </c>
      <c r="C274" s="106"/>
      <c r="D274" s="107"/>
      <c r="E274" s="106"/>
      <c r="F274" s="109"/>
      <c r="G274" s="109"/>
      <c r="H274" s="110"/>
      <c r="I274" s="111"/>
      <c r="J274" s="112">
        <f t="shared" ref="J274:J277" si="213">+G274*H274</f>
        <v>0</v>
      </c>
      <c r="K274" s="112"/>
      <c r="M274" s="112"/>
      <c r="N274" s="112"/>
      <c r="O274" s="112"/>
      <c r="P274" s="112"/>
      <c r="Q274" s="309">
        <f t="shared" ref="Q274:Q277" si="214">SUM(M274:P274)</f>
        <v>0</v>
      </c>
      <c r="R274" s="112"/>
      <c r="S274" s="112"/>
      <c r="T274" s="112"/>
      <c r="W274" s="286">
        <f t="shared" si="208"/>
        <v>0</v>
      </c>
      <c r="Y274" s="106"/>
      <c r="Z274" s="106"/>
    </row>
    <row r="275" spans="1:26" ht="14.4" hidden="1" outlineLevel="3" thickBot="1" x14ac:dyDescent="0.3">
      <c r="A275" s="98" t="str">
        <f t="shared" si="207"/>
        <v/>
      </c>
      <c r="C275" s="30"/>
      <c r="D275" s="31"/>
      <c r="E275" s="113"/>
      <c r="F275" s="33"/>
      <c r="G275" s="33"/>
      <c r="H275" s="34"/>
      <c r="I275" s="34"/>
      <c r="J275" s="118">
        <f t="shared" si="213"/>
        <v>0</v>
      </c>
      <c r="K275" s="118"/>
      <c r="M275" s="58"/>
      <c r="N275" s="58"/>
      <c r="O275" s="58"/>
      <c r="P275" s="58"/>
      <c r="Q275" s="309">
        <f t="shared" si="214"/>
        <v>0</v>
      </c>
      <c r="R275" s="58"/>
      <c r="S275" s="58"/>
      <c r="T275" s="58"/>
      <c r="W275" s="286">
        <f t="shared" si="208"/>
        <v>0</v>
      </c>
      <c r="Y275" s="113"/>
      <c r="Z275" s="113" t="s">
        <v>295</v>
      </c>
    </row>
    <row r="276" spans="1:26" ht="14.4" hidden="1" outlineLevel="3" thickBot="1" x14ac:dyDescent="0.3">
      <c r="A276" s="98" t="str">
        <f t="shared" si="207"/>
        <v/>
      </c>
      <c r="C276" s="30"/>
      <c r="D276" s="31"/>
      <c r="E276" s="113"/>
      <c r="F276" s="33"/>
      <c r="G276" s="33"/>
      <c r="H276" s="34"/>
      <c r="I276" s="34"/>
      <c r="J276" s="118">
        <f t="shared" si="213"/>
        <v>0</v>
      </c>
      <c r="K276" s="118"/>
      <c r="M276" s="58"/>
      <c r="N276" s="58"/>
      <c r="O276" s="58"/>
      <c r="P276" s="58"/>
      <c r="Q276" s="309">
        <f t="shared" si="214"/>
        <v>0</v>
      </c>
      <c r="R276" s="58"/>
      <c r="S276" s="58"/>
      <c r="T276" s="58"/>
      <c r="W276" s="286">
        <f t="shared" si="208"/>
        <v>0</v>
      </c>
      <c r="Y276" s="113"/>
      <c r="Z276" s="113"/>
    </row>
    <row r="277" spans="1:26" ht="14.4" hidden="1" outlineLevel="3" thickBot="1" x14ac:dyDescent="0.3">
      <c r="A277" s="98" t="str">
        <f t="shared" si="207"/>
        <v/>
      </c>
      <c r="C277" s="35"/>
      <c r="D277" s="36"/>
      <c r="E277" s="119"/>
      <c r="F277" s="38"/>
      <c r="G277" s="38"/>
      <c r="H277" s="39"/>
      <c r="I277" s="39"/>
      <c r="J277" s="118">
        <f t="shared" si="213"/>
        <v>0</v>
      </c>
      <c r="K277" s="118"/>
      <c r="M277" s="59"/>
      <c r="N277" s="59"/>
      <c r="O277" s="59"/>
      <c r="P277" s="59"/>
      <c r="Q277" s="309">
        <f t="shared" si="214"/>
        <v>0</v>
      </c>
      <c r="R277" s="59"/>
      <c r="S277" s="59"/>
      <c r="T277" s="59"/>
      <c r="W277" s="286">
        <f t="shared" si="208"/>
        <v>0</v>
      </c>
      <c r="Y277" s="119"/>
      <c r="Z277" s="119"/>
    </row>
    <row r="278" spans="1:26" ht="14.4" hidden="1" outlineLevel="2" thickBot="1" x14ac:dyDescent="0.3">
      <c r="A278" s="98" t="str">
        <f t="shared" si="207"/>
        <v>A3.2.8</v>
      </c>
      <c r="C278" s="19" t="s">
        <v>165</v>
      </c>
      <c r="D278" s="20" t="s">
        <v>296</v>
      </c>
      <c r="E278" s="101" t="s">
        <v>297</v>
      </c>
      <c r="F278" s="22"/>
      <c r="G278" s="22"/>
      <c r="H278" s="23"/>
      <c r="I278" s="23"/>
      <c r="J278" s="60">
        <f>SUM(J279:J282)</f>
        <v>0</v>
      </c>
      <c r="K278" s="60"/>
      <c r="M278" s="60">
        <f t="shared" ref="M278:T278" si="215">SUM(M279:M282)</f>
        <v>0</v>
      </c>
      <c r="N278" s="60">
        <f t="shared" si="215"/>
        <v>0</v>
      </c>
      <c r="O278" s="60">
        <f t="shared" si="215"/>
        <v>0</v>
      </c>
      <c r="P278" s="60">
        <f t="shared" si="215"/>
        <v>0</v>
      </c>
      <c r="Q278" s="60">
        <f t="shared" si="215"/>
        <v>0</v>
      </c>
      <c r="R278" s="60">
        <f t="shared" si="215"/>
        <v>0</v>
      </c>
      <c r="S278" s="60">
        <f t="shared" si="215"/>
        <v>0</v>
      </c>
      <c r="T278" s="60">
        <f t="shared" si="215"/>
        <v>0</v>
      </c>
      <c r="W278" s="286">
        <f t="shared" si="208"/>
        <v>0</v>
      </c>
      <c r="Y278" s="101"/>
      <c r="Z278" s="101"/>
    </row>
    <row r="279" spans="1:26" ht="13.8" hidden="1" outlineLevel="3" thickBot="1" x14ac:dyDescent="0.3">
      <c r="A279" s="98" t="str">
        <f t="shared" si="207"/>
        <v/>
      </c>
      <c r="C279" s="106"/>
      <c r="D279" s="107"/>
      <c r="E279" s="106"/>
      <c r="F279" s="109"/>
      <c r="G279" s="109"/>
      <c r="H279" s="110"/>
      <c r="I279" s="111"/>
      <c r="J279" s="112">
        <f t="shared" ref="J279:J282" si="216">+G279*H279</f>
        <v>0</v>
      </c>
      <c r="K279" s="112"/>
      <c r="M279" s="112"/>
      <c r="N279" s="112"/>
      <c r="O279" s="112"/>
      <c r="P279" s="112"/>
      <c r="Q279" s="309">
        <f t="shared" ref="Q279:Q282" si="217">SUM(M279:P279)</f>
        <v>0</v>
      </c>
      <c r="R279" s="112"/>
      <c r="S279" s="112"/>
      <c r="T279" s="112"/>
      <c r="W279" s="286">
        <f t="shared" si="208"/>
        <v>0</v>
      </c>
      <c r="Y279" s="106"/>
      <c r="Z279" s="106" t="s">
        <v>298</v>
      </c>
    </row>
    <row r="280" spans="1:26" ht="27" hidden="1" outlineLevel="3" thickBot="1" x14ac:dyDescent="0.3">
      <c r="A280" s="98" t="str">
        <f t="shared" si="207"/>
        <v/>
      </c>
      <c r="C280" s="30"/>
      <c r="D280" s="31"/>
      <c r="E280" s="113"/>
      <c r="F280" s="33"/>
      <c r="G280" s="33"/>
      <c r="H280" s="34"/>
      <c r="I280" s="34"/>
      <c r="J280" s="118">
        <f t="shared" si="216"/>
        <v>0</v>
      </c>
      <c r="K280" s="118"/>
      <c r="M280" s="58"/>
      <c r="N280" s="58"/>
      <c r="O280" s="58"/>
      <c r="P280" s="58"/>
      <c r="Q280" s="309">
        <f t="shared" si="217"/>
        <v>0</v>
      </c>
      <c r="R280" s="58"/>
      <c r="S280" s="58"/>
      <c r="T280" s="58"/>
      <c r="W280" s="286">
        <f t="shared" si="208"/>
        <v>0</v>
      </c>
      <c r="Y280" s="113"/>
      <c r="Z280" s="113" t="s">
        <v>299</v>
      </c>
    </row>
    <row r="281" spans="1:26" ht="14.4" hidden="1" outlineLevel="3" thickBot="1" x14ac:dyDescent="0.3">
      <c r="A281" s="98" t="str">
        <f t="shared" si="207"/>
        <v/>
      </c>
      <c r="C281" s="30"/>
      <c r="D281" s="31"/>
      <c r="E281" s="113"/>
      <c r="F281" s="33"/>
      <c r="G281" s="33"/>
      <c r="H281" s="34"/>
      <c r="I281" s="34"/>
      <c r="J281" s="118">
        <f t="shared" si="216"/>
        <v>0</v>
      </c>
      <c r="K281" s="118"/>
      <c r="M281" s="58"/>
      <c r="N281" s="58"/>
      <c r="O281" s="58"/>
      <c r="P281" s="58"/>
      <c r="Q281" s="309">
        <f t="shared" si="217"/>
        <v>0</v>
      </c>
      <c r="R281" s="58"/>
      <c r="S281" s="58"/>
      <c r="T281" s="58"/>
      <c r="W281" s="286">
        <f t="shared" si="208"/>
        <v>0</v>
      </c>
      <c r="Y281" s="113"/>
      <c r="Z281" s="113"/>
    </row>
    <row r="282" spans="1:26" ht="14.4" hidden="1" outlineLevel="3" thickBot="1" x14ac:dyDescent="0.3">
      <c r="A282" s="98" t="str">
        <f t="shared" si="207"/>
        <v/>
      </c>
      <c r="C282" s="180"/>
      <c r="D282" s="181"/>
      <c r="E282" s="171"/>
      <c r="F282" s="182"/>
      <c r="G282" s="182"/>
      <c r="H282" s="183"/>
      <c r="I282" s="183"/>
      <c r="J282" s="129">
        <f t="shared" si="216"/>
        <v>0</v>
      </c>
      <c r="K282" s="129"/>
      <c r="M282" s="310"/>
      <c r="N282" s="310"/>
      <c r="O282" s="310"/>
      <c r="P282" s="310"/>
      <c r="Q282" s="309">
        <f t="shared" si="217"/>
        <v>0</v>
      </c>
      <c r="R282" s="310"/>
      <c r="S282" s="310"/>
      <c r="T282" s="310"/>
      <c r="W282" s="286">
        <f t="shared" si="208"/>
        <v>0</v>
      </c>
      <c r="Y282" s="171"/>
      <c r="Z282" s="171"/>
    </row>
    <row r="283" spans="1:26" s="71" customFormat="1" ht="30" customHeight="1" collapsed="1" thickBot="1" x14ac:dyDescent="0.3">
      <c r="A283" s="156"/>
      <c r="C283" s="386" t="s">
        <v>300</v>
      </c>
      <c r="D283" s="386"/>
      <c r="E283" s="386"/>
      <c r="F283" s="165"/>
      <c r="G283" s="165"/>
      <c r="H283" s="165"/>
      <c r="I283" s="165"/>
      <c r="J283" s="70">
        <f>+J284+J305+J326</f>
        <v>132000</v>
      </c>
      <c r="K283" s="70"/>
      <c r="L283" s="311"/>
      <c r="M283" s="70">
        <f t="shared" ref="M283:T283" si="218">+M284+M305+M326</f>
        <v>8250</v>
      </c>
      <c r="N283" s="70">
        <f t="shared" si="218"/>
        <v>8250</v>
      </c>
      <c r="O283" s="70">
        <f t="shared" si="218"/>
        <v>8250</v>
      </c>
      <c r="P283" s="70">
        <f t="shared" si="218"/>
        <v>8250</v>
      </c>
      <c r="Q283" s="70">
        <f t="shared" si="218"/>
        <v>33000</v>
      </c>
      <c r="R283" s="70">
        <f t="shared" si="218"/>
        <v>33000</v>
      </c>
      <c r="S283" s="70">
        <f t="shared" si="218"/>
        <v>33000</v>
      </c>
      <c r="T283" s="70">
        <f t="shared" si="218"/>
        <v>33000</v>
      </c>
      <c r="W283" s="286">
        <f t="shared" si="208"/>
        <v>0</v>
      </c>
      <c r="X283" s="287"/>
      <c r="Y283" s="173"/>
      <c r="Z283" s="173" t="s">
        <v>301</v>
      </c>
    </row>
    <row r="284" spans="1:26" s="162" customFormat="1" ht="13.8" thickBot="1" x14ac:dyDescent="0.3">
      <c r="A284" s="156"/>
      <c r="B284" s="157"/>
      <c r="C284" s="158" t="s">
        <v>302</v>
      </c>
      <c r="D284" s="159">
        <v>1</v>
      </c>
      <c r="E284" s="160" t="s">
        <v>254</v>
      </c>
      <c r="F284" s="161"/>
      <c r="G284" s="161"/>
      <c r="H284" s="161"/>
      <c r="I284" s="161"/>
      <c r="J284" s="84">
        <f>+J285+J290+J295+J300</f>
        <v>132000</v>
      </c>
      <c r="K284" s="84"/>
      <c r="L284" s="312"/>
      <c r="M284" s="84">
        <f t="shared" ref="M284:T284" si="219">+M285+M290+M295+M300</f>
        <v>8250</v>
      </c>
      <c r="N284" s="84">
        <f t="shared" si="219"/>
        <v>8250</v>
      </c>
      <c r="O284" s="84">
        <f t="shared" si="219"/>
        <v>8250</v>
      </c>
      <c r="P284" s="84">
        <f t="shared" si="219"/>
        <v>8250</v>
      </c>
      <c r="Q284" s="84">
        <f t="shared" si="219"/>
        <v>33000</v>
      </c>
      <c r="R284" s="84">
        <f t="shared" si="219"/>
        <v>33000</v>
      </c>
      <c r="S284" s="84">
        <f t="shared" si="219"/>
        <v>33000</v>
      </c>
      <c r="T284" s="84">
        <f t="shared" si="219"/>
        <v>33000</v>
      </c>
      <c r="U284" s="157"/>
      <c r="V284" s="157"/>
      <c r="W284" s="286">
        <f t="shared" si="208"/>
        <v>0</v>
      </c>
      <c r="X284" s="287"/>
      <c r="Y284" s="160"/>
      <c r="Z284" s="160"/>
    </row>
    <row r="285" spans="1:26" ht="14.4" hidden="1" outlineLevel="1" thickBot="1" x14ac:dyDescent="0.3">
      <c r="A285" s="98" t="str">
        <f t="shared" si="207"/>
        <v>B1.1</v>
      </c>
      <c r="C285" s="45" t="s">
        <v>302</v>
      </c>
      <c r="D285" s="45" t="s">
        <v>167</v>
      </c>
      <c r="E285" s="45" t="s">
        <v>303</v>
      </c>
      <c r="F285" s="94"/>
      <c r="G285" s="94"/>
      <c r="H285" s="94"/>
      <c r="I285" s="94"/>
      <c r="J285" s="100">
        <f>SUM(J286:J289)</f>
        <v>21600</v>
      </c>
      <c r="K285" s="100"/>
      <c r="M285" s="100">
        <f t="shared" ref="M285:T285" si="220">SUM(M286:M289)</f>
        <v>1350</v>
      </c>
      <c r="N285" s="100">
        <f t="shared" si="220"/>
        <v>1350</v>
      </c>
      <c r="O285" s="100">
        <f t="shared" si="220"/>
        <v>1350</v>
      </c>
      <c r="P285" s="100">
        <f t="shared" si="220"/>
        <v>1350</v>
      </c>
      <c r="Q285" s="100">
        <f t="shared" si="220"/>
        <v>5400</v>
      </c>
      <c r="R285" s="100">
        <f t="shared" si="220"/>
        <v>5400</v>
      </c>
      <c r="S285" s="100">
        <f t="shared" si="220"/>
        <v>5400</v>
      </c>
      <c r="T285" s="100">
        <f t="shared" si="220"/>
        <v>5400</v>
      </c>
      <c r="W285" s="286">
        <f t="shared" si="208"/>
        <v>0</v>
      </c>
      <c r="Y285" s="45"/>
      <c r="Z285" s="45"/>
    </row>
    <row r="286" spans="1:26" ht="13.8" hidden="1" outlineLevel="3" thickBot="1" x14ac:dyDescent="0.3">
      <c r="A286" s="98" t="str">
        <f t="shared" si="207"/>
        <v/>
      </c>
      <c r="C286" s="106"/>
      <c r="D286" s="107"/>
      <c r="E286" s="106" t="s">
        <v>304</v>
      </c>
      <c r="F286" s="109" t="s">
        <v>14</v>
      </c>
      <c r="G286" s="109">
        <v>48</v>
      </c>
      <c r="H286" s="110">
        <v>3000</v>
      </c>
      <c r="I286" s="111">
        <v>0.15</v>
      </c>
      <c r="J286" s="112">
        <f>+G286*H286*I286</f>
        <v>21600</v>
      </c>
      <c r="K286" s="112"/>
      <c r="M286" s="112">
        <f>+$H286*$I286*3</f>
        <v>1350</v>
      </c>
      <c r="N286" s="112">
        <f t="shared" ref="N286:P289" si="221">+$H286*$I286*3</f>
        <v>1350</v>
      </c>
      <c r="O286" s="112">
        <f t="shared" si="221"/>
        <v>1350</v>
      </c>
      <c r="P286" s="112">
        <f t="shared" si="221"/>
        <v>1350</v>
      </c>
      <c r="Q286" s="309">
        <f>SUM(M286:P286)</f>
        <v>5400</v>
      </c>
      <c r="R286" s="112">
        <f>+Q286</f>
        <v>5400</v>
      </c>
      <c r="S286" s="112">
        <f>+R286</f>
        <v>5400</v>
      </c>
      <c r="T286" s="112">
        <f>+S286</f>
        <v>5400</v>
      </c>
      <c r="W286" s="286">
        <f t="shared" si="208"/>
        <v>0</v>
      </c>
      <c r="Y286" s="106"/>
      <c r="Z286" s="106" t="s">
        <v>305</v>
      </c>
    </row>
    <row r="287" spans="1:26" ht="13.8" hidden="1" outlineLevel="3" thickBot="1" x14ac:dyDescent="0.3">
      <c r="A287" s="98" t="str">
        <f t="shared" si="207"/>
        <v/>
      </c>
      <c r="C287" s="113"/>
      <c r="D287" s="114"/>
      <c r="E287" s="113"/>
      <c r="F287" s="116"/>
      <c r="G287" s="116"/>
      <c r="H287" s="117"/>
      <c r="I287" s="288"/>
      <c r="J287" s="118">
        <f t="shared" ref="J287:J289" si="222">+G287*H287*I287</f>
        <v>0</v>
      </c>
      <c r="K287" s="118"/>
      <c r="M287" s="112">
        <f t="shared" ref="M287:M289" si="223">+$H287*$I287*3</f>
        <v>0</v>
      </c>
      <c r="N287" s="112">
        <f t="shared" si="221"/>
        <v>0</v>
      </c>
      <c r="O287" s="112">
        <f t="shared" si="221"/>
        <v>0</v>
      </c>
      <c r="P287" s="112">
        <f t="shared" si="221"/>
        <v>0</v>
      </c>
      <c r="Q287" s="309">
        <f t="shared" ref="Q287:Q289" si="224">SUM(M287:P287)</f>
        <v>0</v>
      </c>
      <c r="R287" s="112">
        <f t="shared" ref="R287:T287" si="225">+Q287</f>
        <v>0</v>
      </c>
      <c r="S287" s="112">
        <f t="shared" si="225"/>
        <v>0</v>
      </c>
      <c r="T287" s="112">
        <f t="shared" si="225"/>
        <v>0</v>
      </c>
      <c r="W287" s="286">
        <f t="shared" si="208"/>
        <v>0</v>
      </c>
      <c r="Y287" s="113"/>
      <c r="Z287" s="113" t="s">
        <v>306</v>
      </c>
    </row>
    <row r="288" spans="1:26" ht="40.200000000000003" hidden="1" outlineLevel="3" thickBot="1" x14ac:dyDescent="0.3">
      <c r="A288" s="98" t="str">
        <f t="shared" si="207"/>
        <v/>
      </c>
      <c r="C288" s="113"/>
      <c r="D288" s="114"/>
      <c r="E288" s="113" t="s">
        <v>259</v>
      </c>
      <c r="F288" s="116"/>
      <c r="G288" s="116"/>
      <c r="H288" s="117"/>
      <c r="I288" s="288"/>
      <c r="J288" s="118">
        <f t="shared" si="222"/>
        <v>0</v>
      </c>
      <c r="K288" s="118"/>
      <c r="M288" s="112">
        <f t="shared" si="223"/>
        <v>0</v>
      </c>
      <c r="N288" s="112">
        <f t="shared" si="221"/>
        <v>0</v>
      </c>
      <c r="O288" s="112">
        <f t="shared" si="221"/>
        <v>0</v>
      </c>
      <c r="P288" s="112">
        <f t="shared" si="221"/>
        <v>0</v>
      </c>
      <c r="Q288" s="309">
        <f t="shared" si="224"/>
        <v>0</v>
      </c>
      <c r="R288" s="112">
        <f t="shared" ref="R288:T288" si="226">+Q288</f>
        <v>0</v>
      </c>
      <c r="S288" s="112">
        <f t="shared" si="226"/>
        <v>0</v>
      </c>
      <c r="T288" s="112">
        <f t="shared" si="226"/>
        <v>0</v>
      </c>
      <c r="W288" s="286">
        <f t="shared" si="208"/>
        <v>0</v>
      </c>
      <c r="Y288" s="113"/>
      <c r="Z288" s="113" t="s">
        <v>307</v>
      </c>
    </row>
    <row r="289" spans="1:26" ht="13.8" hidden="1" outlineLevel="3" thickBot="1" x14ac:dyDescent="0.3">
      <c r="A289" s="98" t="str">
        <f t="shared" si="207"/>
        <v/>
      </c>
      <c r="C289" s="119"/>
      <c r="D289" s="120"/>
      <c r="E289" s="119"/>
      <c r="F289" s="122"/>
      <c r="G289" s="122"/>
      <c r="H289" s="123"/>
      <c r="I289" s="323"/>
      <c r="J289" s="124">
        <f t="shared" si="222"/>
        <v>0</v>
      </c>
      <c r="K289" s="124"/>
      <c r="M289" s="112">
        <f t="shared" si="223"/>
        <v>0</v>
      </c>
      <c r="N289" s="112">
        <f t="shared" si="221"/>
        <v>0</v>
      </c>
      <c r="O289" s="112">
        <f t="shared" si="221"/>
        <v>0</v>
      </c>
      <c r="P289" s="112">
        <f t="shared" si="221"/>
        <v>0</v>
      </c>
      <c r="Q289" s="309">
        <f t="shared" si="224"/>
        <v>0</v>
      </c>
      <c r="R289" s="112">
        <f t="shared" ref="R289:T289" si="227">+Q289</f>
        <v>0</v>
      </c>
      <c r="S289" s="112">
        <f t="shared" si="227"/>
        <v>0</v>
      </c>
      <c r="T289" s="112">
        <f t="shared" si="227"/>
        <v>0</v>
      </c>
      <c r="W289" s="286">
        <f t="shared" si="208"/>
        <v>0</v>
      </c>
      <c r="Y289" s="119"/>
      <c r="Z289" s="119"/>
    </row>
    <row r="290" spans="1:26" ht="14.4" hidden="1" outlineLevel="1" thickBot="1" x14ac:dyDescent="0.3">
      <c r="A290" s="98" t="str">
        <f t="shared" si="207"/>
        <v>B1.2</v>
      </c>
      <c r="C290" s="45" t="s">
        <v>302</v>
      </c>
      <c r="D290" s="45" t="s">
        <v>210</v>
      </c>
      <c r="E290" s="45" t="s">
        <v>308</v>
      </c>
      <c r="F290" s="94"/>
      <c r="G290" s="94"/>
      <c r="H290" s="94"/>
      <c r="I290" s="94"/>
      <c r="J290" s="100">
        <f>SUM(J291:J294)</f>
        <v>14400</v>
      </c>
      <c r="K290" s="100"/>
      <c r="M290" s="100">
        <f t="shared" ref="M290:T290" si="228">SUM(M291:M294)</f>
        <v>900</v>
      </c>
      <c r="N290" s="100">
        <f t="shared" si="228"/>
        <v>900</v>
      </c>
      <c r="O290" s="100">
        <f t="shared" si="228"/>
        <v>900</v>
      </c>
      <c r="P290" s="100">
        <f t="shared" si="228"/>
        <v>900</v>
      </c>
      <c r="Q290" s="100">
        <f t="shared" si="228"/>
        <v>3600</v>
      </c>
      <c r="R290" s="100">
        <f t="shared" si="228"/>
        <v>3600</v>
      </c>
      <c r="S290" s="100">
        <f t="shared" si="228"/>
        <v>3600</v>
      </c>
      <c r="T290" s="100">
        <f t="shared" si="228"/>
        <v>3600</v>
      </c>
      <c r="W290" s="286">
        <f t="shared" si="208"/>
        <v>0</v>
      </c>
      <c r="Y290" s="45"/>
      <c r="Z290" s="45"/>
    </row>
    <row r="291" spans="1:26" ht="13.8" hidden="1" outlineLevel="3" thickBot="1" x14ac:dyDescent="0.3">
      <c r="A291" s="98" t="str">
        <f t="shared" si="207"/>
        <v/>
      </c>
      <c r="C291" s="106"/>
      <c r="D291" s="107"/>
      <c r="E291" s="106" t="s">
        <v>309</v>
      </c>
      <c r="F291" s="109" t="s">
        <v>14</v>
      </c>
      <c r="G291" s="109">
        <v>48</v>
      </c>
      <c r="H291" s="110">
        <v>3000</v>
      </c>
      <c r="I291" s="111">
        <v>0.1</v>
      </c>
      <c r="J291" s="112">
        <f>+G291*H291*I291</f>
        <v>14400</v>
      </c>
      <c r="K291" s="112"/>
      <c r="M291" s="112">
        <f>+$H291*$I291*3</f>
        <v>900</v>
      </c>
      <c r="N291" s="112">
        <f t="shared" ref="N291:P294" si="229">+$H291*$I291*3</f>
        <v>900</v>
      </c>
      <c r="O291" s="112">
        <f t="shared" si="229"/>
        <v>900</v>
      </c>
      <c r="P291" s="112">
        <f t="shared" si="229"/>
        <v>900</v>
      </c>
      <c r="Q291" s="309">
        <f>SUM(M291:P291)</f>
        <v>3600</v>
      </c>
      <c r="R291" s="112">
        <f>+Q291</f>
        <v>3600</v>
      </c>
      <c r="S291" s="112">
        <f>+R291</f>
        <v>3600</v>
      </c>
      <c r="T291" s="112">
        <f>+S291</f>
        <v>3600</v>
      </c>
      <c r="W291" s="286">
        <f t="shared" si="208"/>
        <v>0</v>
      </c>
      <c r="Y291" s="106"/>
      <c r="Z291" s="106" t="s">
        <v>310</v>
      </c>
    </row>
    <row r="292" spans="1:26" ht="27" hidden="1" outlineLevel="3" thickBot="1" x14ac:dyDescent="0.3">
      <c r="A292" s="98" t="str">
        <f t="shared" si="207"/>
        <v/>
      </c>
      <c r="C292" s="113"/>
      <c r="D292" s="114"/>
      <c r="E292" s="113"/>
      <c r="F292" s="116"/>
      <c r="G292" s="116"/>
      <c r="H292" s="117"/>
      <c r="I292" s="288"/>
      <c r="J292" s="118">
        <f t="shared" ref="J292:J294" si="230">+G292*H292*I292</f>
        <v>0</v>
      </c>
      <c r="K292" s="118"/>
      <c r="M292" s="112">
        <f t="shared" ref="M292:M294" si="231">+$H292*$I292*3</f>
        <v>0</v>
      </c>
      <c r="N292" s="112">
        <f t="shared" si="229"/>
        <v>0</v>
      </c>
      <c r="O292" s="112">
        <f t="shared" si="229"/>
        <v>0</v>
      </c>
      <c r="P292" s="112">
        <f t="shared" si="229"/>
        <v>0</v>
      </c>
      <c r="Q292" s="309">
        <f t="shared" ref="Q292:Q294" si="232">SUM(M292:P292)</f>
        <v>0</v>
      </c>
      <c r="R292" s="112">
        <f t="shared" ref="R292:T292" si="233">+Q292</f>
        <v>0</v>
      </c>
      <c r="S292" s="112">
        <f t="shared" si="233"/>
        <v>0</v>
      </c>
      <c r="T292" s="112">
        <f t="shared" si="233"/>
        <v>0</v>
      </c>
      <c r="W292" s="286">
        <f t="shared" si="208"/>
        <v>0</v>
      </c>
      <c r="Y292" s="113"/>
      <c r="Z292" s="113" t="s">
        <v>311</v>
      </c>
    </row>
    <row r="293" spans="1:26" ht="13.8" hidden="1" outlineLevel="3" thickBot="1" x14ac:dyDescent="0.3">
      <c r="A293" s="98" t="str">
        <f t="shared" si="207"/>
        <v/>
      </c>
      <c r="C293" s="113"/>
      <c r="D293" s="114"/>
      <c r="E293" s="113"/>
      <c r="F293" s="116"/>
      <c r="G293" s="116"/>
      <c r="H293" s="117"/>
      <c r="I293" s="288"/>
      <c r="J293" s="118">
        <f t="shared" si="230"/>
        <v>0</v>
      </c>
      <c r="K293" s="118"/>
      <c r="M293" s="112">
        <f t="shared" si="231"/>
        <v>0</v>
      </c>
      <c r="N293" s="112">
        <f t="shared" si="229"/>
        <v>0</v>
      </c>
      <c r="O293" s="112">
        <f t="shared" si="229"/>
        <v>0</v>
      </c>
      <c r="P293" s="112">
        <f t="shared" si="229"/>
        <v>0</v>
      </c>
      <c r="Q293" s="309">
        <f t="shared" si="232"/>
        <v>0</v>
      </c>
      <c r="R293" s="112">
        <f t="shared" ref="R293:T293" si="234">+Q293</f>
        <v>0</v>
      </c>
      <c r="S293" s="112">
        <f t="shared" si="234"/>
        <v>0</v>
      </c>
      <c r="T293" s="112">
        <f t="shared" si="234"/>
        <v>0</v>
      </c>
      <c r="W293" s="286">
        <f t="shared" si="208"/>
        <v>0</v>
      </c>
      <c r="Y293" s="113"/>
      <c r="Z293" s="113"/>
    </row>
    <row r="294" spans="1:26" ht="13.8" hidden="1" outlineLevel="3" thickBot="1" x14ac:dyDescent="0.3">
      <c r="A294" s="98" t="str">
        <f t="shared" si="207"/>
        <v/>
      </c>
      <c r="C294" s="119"/>
      <c r="D294" s="120"/>
      <c r="E294" s="119"/>
      <c r="F294" s="122"/>
      <c r="G294" s="122"/>
      <c r="H294" s="123"/>
      <c r="I294" s="323"/>
      <c r="J294" s="124">
        <f t="shared" si="230"/>
        <v>0</v>
      </c>
      <c r="K294" s="124"/>
      <c r="M294" s="112">
        <f t="shared" si="231"/>
        <v>0</v>
      </c>
      <c r="N294" s="112">
        <f t="shared" si="229"/>
        <v>0</v>
      </c>
      <c r="O294" s="112">
        <f t="shared" si="229"/>
        <v>0</v>
      </c>
      <c r="P294" s="112">
        <f t="shared" si="229"/>
        <v>0</v>
      </c>
      <c r="Q294" s="309">
        <f t="shared" si="232"/>
        <v>0</v>
      </c>
      <c r="R294" s="112">
        <f t="shared" ref="R294:T294" si="235">+Q294</f>
        <v>0</v>
      </c>
      <c r="S294" s="112">
        <f t="shared" si="235"/>
        <v>0</v>
      </c>
      <c r="T294" s="112">
        <f t="shared" si="235"/>
        <v>0</v>
      </c>
      <c r="W294" s="286">
        <f t="shared" si="208"/>
        <v>0</v>
      </c>
      <c r="Y294" s="119"/>
      <c r="Z294" s="119"/>
    </row>
    <row r="295" spans="1:26" ht="14.4" hidden="1" outlineLevel="1" thickBot="1" x14ac:dyDescent="0.3">
      <c r="A295" s="98" t="str">
        <f t="shared" si="207"/>
        <v>B1.3</v>
      </c>
      <c r="C295" s="45" t="s">
        <v>302</v>
      </c>
      <c r="D295" s="45" t="s">
        <v>220</v>
      </c>
      <c r="E295" s="45" t="s">
        <v>312</v>
      </c>
      <c r="F295" s="94"/>
      <c r="G295" s="94"/>
      <c r="H295" s="94"/>
      <c r="I295" s="94"/>
      <c r="J295" s="100">
        <f>SUM(J296:J299)</f>
        <v>96000</v>
      </c>
      <c r="K295" s="100"/>
      <c r="M295" s="100">
        <f t="shared" ref="M295:T295" si="236">SUM(M296:M299)</f>
        <v>6000</v>
      </c>
      <c r="N295" s="100">
        <f t="shared" si="236"/>
        <v>6000</v>
      </c>
      <c r="O295" s="100">
        <f t="shared" si="236"/>
        <v>6000</v>
      </c>
      <c r="P295" s="100">
        <f t="shared" si="236"/>
        <v>6000</v>
      </c>
      <c r="Q295" s="100">
        <f t="shared" si="236"/>
        <v>24000</v>
      </c>
      <c r="R295" s="100">
        <f t="shared" si="236"/>
        <v>24000</v>
      </c>
      <c r="S295" s="100">
        <f t="shared" si="236"/>
        <v>24000</v>
      </c>
      <c r="T295" s="100">
        <f t="shared" si="236"/>
        <v>24000</v>
      </c>
      <c r="W295" s="286">
        <f t="shared" si="208"/>
        <v>0</v>
      </c>
      <c r="Y295" s="45"/>
      <c r="Z295" s="45"/>
    </row>
    <row r="296" spans="1:26" ht="13.8" hidden="1" outlineLevel="3" thickBot="1" x14ac:dyDescent="0.3">
      <c r="A296" s="98" t="str">
        <f t="shared" si="207"/>
        <v/>
      </c>
      <c r="C296" s="106"/>
      <c r="D296" s="107"/>
      <c r="E296" s="106" t="s">
        <v>313</v>
      </c>
      <c r="F296" s="109" t="s">
        <v>14</v>
      </c>
      <c r="G296" s="109">
        <v>48</v>
      </c>
      <c r="H296" s="110">
        <v>2000</v>
      </c>
      <c r="I296" s="111">
        <v>1</v>
      </c>
      <c r="J296" s="112">
        <f t="shared" ref="J296:J299" si="237">+G296*H296*I296</f>
        <v>96000</v>
      </c>
      <c r="K296" s="112"/>
      <c r="M296" s="112">
        <f>+$H296*$I296*3</f>
        <v>6000</v>
      </c>
      <c r="N296" s="112">
        <f t="shared" ref="N296:P299" si="238">+$H296*$I296*3</f>
        <v>6000</v>
      </c>
      <c r="O296" s="112">
        <f t="shared" si="238"/>
        <v>6000</v>
      </c>
      <c r="P296" s="112">
        <f t="shared" si="238"/>
        <v>6000</v>
      </c>
      <c r="Q296" s="309">
        <f>SUM(M296:P296)</f>
        <v>24000</v>
      </c>
      <c r="R296" s="112">
        <f>+Q296</f>
        <v>24000</v>
      </c>
      <c r="S296" s="112">
        <f>+R296</f>
        <v>24000</v>
      </c>
      <c r="T296" s="112">
        <f>+S296</f>
        <v>24000</v>
      </c>
      <c r="W296" s="286">
        <f t="shared" si="208"/>
        <v>0</v>
      </c>
      <c r="Y296" s="106"/>
      <c r="Z296" s="106" t="s">
        <v>314</v>
      </c>
    </row>
    <row r="297" spans="1:26" ht="27" hidden="1" outlineLevel="3" thickBot="1" x14ac:dyDescent="0.3">
      <c r="A297" s="98" t="str">
        <f t="shared" si="207"/>
        <v/>
      </c>
      <c r="C297" s="113"/>
      <c r="D297" s="114"/>
      <c r="E297" s="113"/>
      <c r="F297" s="116"/>
      <c r="G297" s="116"/>
      <c r="H297" s="117"/>
      <c r="I297" s="288"/>
      <c r="J297" s="118">
        <f t="shared" si="237"/>
        <v>0</v>
      </c>
      <c r="K297" s="118"/>
      <c r="M297" s="112">
        <f t="shared" ref="M297:M299" si="239">+$H297*$I297*3</f>
        <v>0</v>
      </c>
      <c r="N297" s="112">
        <f t="shared" si="238"/>
        <v>0</v>
      </c>
      <c r="O297" s="112">
        <f t="shared" si="238"/>
        <v>0</v>
      </c>
      <c r="P297" s="112">
        <f t="shared" si="238"/>
        <v>0</v>
      </c>
      <c r="Q297" s="309">
        <f t="shared" ref="Q297:Q299" si="240">SUM(M297:P297)</f>
        <v>0</v>
      </c>
      <c r="R297" s="112">
        <f t="shared" ref="R297:T297" si="241">+Q297</f>
        <v>0</v>
      </c>
      <c r="S297" s="112">
        <f t="shared" si="241"/>
        <v>0</v>
      </c>
      <c r="T297" s="112">
        <f t="shared" si="241"/>
        <v>0</v>
      </c>
      <c r="W297" s="286">
        <f t="shared" si="208"/>
        <v>0</v>
      </c>
      <c r="Y297" s="113"/>
      <c r="Z297" s="113" t="s">
        <v>315</v>
      </c>
    </row>
    <row r="298" spans="1:26" ht="13.8" hidden="1" outlineLevel="3" thickBot="1" x14ac:dyDescent="0.3">
      <c r="A298" s="98" t="str">
        <f t="shared" si="207"/>
        <v/>
      </c>
      <c r="C298" s="113"/>
      <c r="D298" s="114"/>
      <c r="E298" s="113"/>
      <c r="F298" s="116"/>
      <c r="G298" s="116"/>
      <c r="H298" s="117"/>
      <c r="I298" s="288"/>
      <c r="J298" s="118">
        <f t="shared" si="237"/>
        <v>0</v>
      </c>
      <c r="K298" s="118"/>
      <c r="M298" s="112">
        <f t="shared" si="239"/>
        <v>0</v>
      </c>
      <c r="N298" s="112">
        <f t="shared" si="238"/>
        <v>0</v>
      </c>
      <c r="O298" s="112">
        <f t="shared" si="238"/>
        <v>0</v>
      </c>
      <c r="P298" s="112">
        <f t="shared" si="238"/>
        <v>0</v>
      </c>
      <c r="Q298" s="309">
        <f t="shared" si="240"/>
        <v>0</v>
      </c>
      <c r="R298" s="112">
        <f t="shared" ref="R298:T298" si="242">+Q298</f>
        <v>0</v>
      </c>
      <c r="S298" s="112">
        <f t="shared" si="242"/>
        <v>0</v>
      </c>
      <c r="T298" s="112">
        <f t="shared" si="242"/>
        <v>0</v>
      </c>
      <c r="W298" s="286">
        <f t="shared" si="208"/>
        <v>0</v>
      </c>
      <c r="Y298" s="113"/>
      <c r="Z298" s="113"/>
    </row>
    <row r="299" spans="1:26" ht="13.8" hidden="1" outlineLevel="3" thickBot="1" x14ac:dyDescent="0.3">
      <c r="A299" s="98" t="str">
        <f t="shared" si="207"/>
        <v/>
      </c>
      <c r="C299" s="119"/>
      <c r="D299" s="120"/>
      <c r="E299" s="119"/>
      <c r="F299" s="122"/>
      <c r="G299" s="122"/>
      <c r="H299" s="123"/>
      <c r="I299" s="323"/>
      <c r="J299" s="124">
        <f t="shared" si="237"/>
        <v>0</v>
      </c>
      <c r="K299" s="124"/>
      <c r="M299" s="112">
        <f t="shared" si="239"/>
        <v>0</v>
      </c>
      <c r="N299" s="112">
        <f t="shared" si="238"/>
        <v>0</v>
      </c>
      <c r="O299" s="112">
        <f t="shared" si="238"/>
        <v>0</v>
      </c>
      <c r="P299" s="112">
        <f t="shared" si="238"/>
        <v>0</v>
      </c>
      <c r="Q299" s="309">
        <f t="shared" si="240"/>
        <v>0</v>
      </c>
      <c r="R299" s="112">
        <f t="shared" ref="R299:T299" si="243">+Q299</f>
        <v>0</v>
      </c>
      <c r="S299" s="112">
        <f t="shared" si="243"/>
        <v>0</v>
      </c>
      <c r="T299" s="112">
        <f t="shared" si="243"/>
        <v>0</v>
      </c>
      <c r="W299" s="286">
        <f t="shared" si="208"/>
        <v>0</v>
      </c>
      <c r="Y299" s="119"/>
      <c r="Z299" s="119"/>
    </row>
    <row r="300" spans="1:26" ht="28.2" hidden="1" outlineLevel="1" thickBot="1" x14ac:dyDescent="0.3">
      <c r="A300" s="98" t="str">
        <f t="shared" si="207"/>
        <v>B1.4</v>
      </c>
      <c r="C300" s="45" t="s">
        <v>302</v>
      </c>
      <c r="D300" s="45" t="s">
        <v>316</v>
      </c>
      <c r="E300" s="45" t="s">
        <v>178</v>
      </c>
      <c r="F300" s="94"/>
      <c r="G300" s="94"/>
      <c r="H300" s="94"/>
      <c r="I300" s="94"/>
      <c r="J300" s="100">
        <f>SUM(J301:J304)</f>
        <v>0</v>
      </c>
      <c r="K300" s="100"/>
      <c r="M300" s="100">
        <f>SUM(M301:M304)</f>
        <v>0</v>
      </c>
      <c r="N300" s="100">
        <f t="shared" ref="N300:P300" si="244">SUM(N301:N304)</f>
        <v>0</v>
      </c>
      <c r="O300" s="100">
        <f t="shared" si="244"/>
        <v>0</v>
      </c>
      <c r="P300" s="100">
        <f t="shared" si="244"/>
        <v>0</v>
      </c>
      <c r="Q300" s="100">
        <f t="shared" ref="Q300" si="245">SUM(Q301:Q304)</f>
        <v>0</v>
      </c>
      <c r="R300" s="100">
        <f t="shared" ref="R300" si="246">SUM(R301:R304)</f>
        <v>0</v>
      </c>
      <c r="S300" s="100">
        <f t="shared" ref="S300" si="247">SUM(S301:S304)</f>
        <v>0</v>
      </c>
      <c r="T300" s="100">
        <f t="shared" ref="T300" si="248">SUM(T301:T304)</f>
        <v>0</v>
      </c>
      <c r="W300" s="286">
        <f t="shared" si="208"/>
        <v>0</v>
      </c>
      <c r="Y300" s="45"/>
      <c r="Z300" s="45"/>
    </row>
    <row r="301" spans="1:26" ht="13.8" hidden="1" outlineLevel="3" thickBot="1" x14ac:dyDescent="0.3">
      <c r="A301" s="98" t="str">
        <f t="shared" si="207"/>
        <v/>
      </c>
      <c r="C301" s="106"/>
      <c r="D301" s="107"/>
      <c r="E301" s="106"/>
      <c r="F301" s="109"/>
      <c r="G301" s="109"/>
      <c r="H301" s="110"/>
      <c r="I301" s="111"/>
      <c r="J301" s="118">
        <f t="shared" ref="J301:J304" si="249">+G301*H301</f>
        <v>0</v>
      </c>
      <c r="K301" s="118"/>
      <c r="M301" s="112"/>
      <c r="N301" s="112"/>
      <c r="O301" s="112"/>
      <c r="P301" s="112"/>
      <c r="Q301" s="309">
        <f t="shared" ref="Q301:Q304" si="250">SUM(M301:P301)</f>
        <v>0</v>
      </c>
      <c r="R301" s="112"/>
      <c r="S301" s="112"/>
      <c r="T301" s="112"/>
      <c r="W301" s="286">
        <f t="shared" si="208"/>
        <v>0</v>
      </c>
      <c r="Y301" s="106"/>
      <c r="Z301" s="106" t="s">
        <v>317</v>
      </c>
    </row>
    <row r="302" spans="1:26" ht="40.200000000000003" hidden="1" outlineLevel="3" thickBot="1" x14ac:dyDescent="0.3">
      <c r="A302" s="98" t="str">
        <f t="shared" si="207"/>
        <v/>
      </c>
      <c r="C302" s="113"/>
      <c r="D302" s="114"/>
      <c r="E302" s="113"/>
      <c r="F302" s="116"/>
      <c r="G302" s="116"/>
      <c r="H302" s="117"/>
      <c r="I302" s="117"/>
      <c r="J302" s="118">
        <f t="shared" si="249"/>
        <v>0</v>
      </c>
      <c r="K302" s="118"/>
      <c r="M302" s="118"/>
      <c r="N302" s="118"/>
      <c r="O302" s="118"/>
      <c r="P302" s="118"/>
      <c r="Q302" s="309">
        <f t="shared" si="250"/>
        <v>0</v>
      </c>
      <c r="R302" s="118"/>
      <c r="S302" s="118"/>
      <c r="T302" s="118"/>
      <c r="W302" s="286">
        <f t="shared" si="208"/>
        <v>0</v>
      </c>
      <c r="Y302" s="113"/>
      <c r="Z302" s="113" t="s">
        <v>270</v>
      </c>
    </row>
    <row r="303" spans="1:26" ht="13.8" hidden="1" outlineLevel="3" thickBot="1" x14ac:dyDescent="0.3">
      <c r="A303" s="98" t="str">
        <f t="shared" si="207"/>
        <v/>
      </c>
      <c r="C303" s="113"/>
      <c r="D303" s="114"/>
      <c r="E303" s="113"/>
      <c r="F303" s="116"/>
      <c r="G303" s="116"/>
      <c r="H303" s="117"/>
      <c r="I303" s="117"/>
      <c r="J303" s="118">
        <f t="shared" si="249"/>
        <v>0</v>
      </c>
      <c r="K303" s="118"/>
      <c r="M303" s="118"/>
      <c r="N303" s="118"/>
      <c r="O303" s="118"/>
      <c r="P303" s="118"/>
      <c r="Q303" s="309">
        <f t="shared" si="250"/>
        <v>0</v>
      </c>
      <c r="R303" s="118"/>
      <c r="S303" s="118"/>
      <c r="T303" s="118"/>
      <c r="W303" s="286">
        <f t="shared" si="208"/>
        <v>0</v>
      </c>
      <c r="Y303" s="113"/>
      <c r="Z303" s="113"/>
    </row>
    <row r="304" spans="1:26" ht="13.8" hidden="1" outlineLevel="3" thickBot="1" x14ac:dyDescent="0.3">
      <c r="A304" s="98" t="str">
        <f t="shared" si="207"/>
        <v/>
      </c>
      <c r="C304" s="119"/>
      <c r="D304" s="120"/>
      <c r="E304" s="119"/>
      <c r="F304" s="122"/>
      <c r="G304" s="122"/>
      <c r="H304" s="123"/>
      <c r="I304" s="123"/>
      <c r="J304" s="118">
        <f t="shared" si="249"/>
        <v>0</v>
      </c>
      <c r="K304" s="118"/>
      <c r="M304" s="124"/>
      <c r="N304" s="124"/>
      <c r="O304" s="124"/>
      <c r="P304" s="124"/>
      <c r="Q304" s="309">
        <f t="shared" si="250"/>
        <v>0</v>
      </c>
      <c r="R304" s="124"/>
      <c r="S304" s="124"/>
      <c r="T304" s="124"/>
      <c r="W304" s="286">
        <f t="shared" si="208"/>
        <v>0</v>
      </c>
      <c r="Y304" s="119"/>
      <c r="Z304" s="119"/>
    </row>
    <row r="305" spans="1:26" s="162" customFormat="1" ht="13.8" collapsed="1" thickBot="1" x14ac:dyDescent="0.3">
      <c r="A305" s="156"/>
      <c r="B305" s="157"/>
      <c r="C305" s="158" t="s">
        <v>302</v>
      </c>
      <c r="D305" s="159">
        <v>2</v>
      </c>
      <c r="E305" s="160" t="s">
        <v>272</v>
      </c>
      <c r="F305" s="161"/>
      <c r="G305" s="161"/>
      <c r="H305" s="161"/>
      <c r="I305" s="161"/>
      <c r="J305" s="84">
        <f>+J306+J311+J316+J321</f>
        <v>0</v>
      </c>
      <c r="K305" s="84"/>
      <c r="L305" s="312"/>
      <c r="M305" s="84">
        <f t="shared" ref="M305:T305" si="251">+M306+M311+M316+M321</f>
        <v>0</v>
      </c>
      <c r="N305" s="84">
        <f t="shared" si="251"/>
        <v>0</v>
      </c>
      <c r="O305" s="84">
        <f t="shared" si="251"/>
        <v>0</v>
      </c>
      <c r="P305" s="84">
        <f t="shared" si="251"/>
        <v>0</v>
      </c>
      <c r="Q305" s="84">
        <f t="shared" si="251"/>
        <v>0</v>
      </c>
      <c r="R305" s="84">
        <f t="shared" si="251"/>
        <v>0</v>
      </c>
      <c r="S305" s="84">
        <f t="shared" si="251"/>
        <v>0</v>
      </c>
      <c r="T305" s="84">
        <f t="shared" si="251"/>
        <v>0</v>
      </c>
      <c r="U305" s="157"/>
      <c r="V305" s="157"/>
      <c r="W305" s="286">
        <f t="shared" si="208"/>
        <v>0</v>
      </c>
      <c r="X305" s="287"/>
      <c r="Y305" s="160"/>
      <c r="Z305" s="160"/>
    </row>
    <row r="306" spans="1:26" ht="28.2" hidden="1" outlineLevel="1" thickBot="1" x14ac:dyDescent="0.3">
      <c r="A306" s="98" t="str">
        <f t="shared" si="207"/>
        <v>B2.1</v>
      </c>
      <c r="C306" s="45" t="s">
        <v>302</v>
      </c>
      <c r="D306" s="45" t="s">
        <v>229</v>
      </c>
      <c r="E306" s="45" t="s">
        <v>318</v>
      </c>
      <c r="F306" s="94"/>
      <c r="G306" s="94"/>
      <c r="H306" s="94"/>
      <c r="I306" s="94"/>
      <c r="J306" s="100">
        <f>SUM(J307:J310)</f>
        <v>0</v>
      </c>
      <c r="K306" s="100"/>
      <c r="M306" s="100">
        <f t="shared" ref="M306:T306" si="252">SUM(M307:M310)</f>
        <v>0</v>
      </c>
      <c r="N306" s="100">
        <f t="shared" si="252"/>
        <v>0</v>
      </c>
      <c r="O306" s="100">
        <f t="shared" si="252"/>
        <v>0</v>
      </c>
      <c r="P306" s="100">
        <f t="shared" si="252"/>
        <v>0</v>
      </c>
      <c r="Q306" s="100">
        <f t="shared" si="252"/>
        <v>0</v>
      </c>
      <c r="R306" s="100">
        <f t="shared" si="252"/>
        <v>0</v>
      </c>
      <c r="S306" s="100">
        <f t="shared" si="252"/>
        <v>0</v>
      </c>
      <c r="T306" s="100">
        <f t="shared" si="252"/>
        <v>0</v>
      </c>
      <c r="W306" s="286">
        <f t="shared" si="208"/>
        <v>0</v>
      </c>
      <c r="Y306" s="45"/>
      <c r="Z306" s="45"/>
    </row>
    <row r="307" spans="1:26" ht="13.8" hidden="1" outlineLevel="3" thickBot="1" x14ac:dyDescent="0.3">
      <c r="A307" s="98" t="str">
        <f t="shared" si="207"/>
        <v/>
      </c>
      <c r="C307" s="106"/>
      <c r="D307" s="107"/>
      <c r="E307" s="106"/>
      <c r="F307" s="109"/>
      <c r="G307" s="109"/>
      <c r="H307" s="110"/>
      <c r="I307" s="111"/>
      <c r="J307" s="118">
        <f t="shared" ref="J307:J310" si="253">+G307*H307</f>
        <v>0</v>
      </c>
      <c r="K307" s="118"/>
      <c r="M307" s="112">
        <f>+J307</f>
        <v>0</v>
      </c>
      <c r="N307" s="112"/>
      <c r="O307" s="112"/>
      <c r="P307" s="112"/>
      <c r="Q307" s="309">
        <f t="shared" ref="Q307:Q310" si="254">SUM(M307:P307)</f>
        <v>0</v>
      </c>
      <c r="R307" s="112"/>
      <c r="S307" s="112"/>
      <c r="T307" s="112"/>
      <c r="W307" s="286">
        <f t="shared" si="208"/>
        <v>0</v>
      </c>
      <c r="Y307" s="106"/>
      <c r="Z307" s="106" t="s">
        <v>319</v>
      </c>
    </row>
    <row r="308" spans="1:26" ht="13.8" hidden="1" outlineLevel="3" thickBot="1" x14ac:dyDescent="0.3">
      <c r="A308" s="98" t="str">
        <f t="shared" si="207"/>
        <v/>
      </c>
      <c r="C308" s="113"/>
      <c r="D308" s="114"/>
      <c r="E308" s="113"/>
      <c r="F308" s="116"/>
      <c r="G308" s="116"/>
      <c r="H308" s="117"/>
      <c r="I308" s="117"/>
      <c r="J308" s="118">
        <f t="shared" si="253"/>
        <v>0</v>
      </c>
      <c r="K308" s="118"/>
      <c r="M308" s="118"/>
      <c r="N308" s="118"/>
      <c r="O308" s="118"/>
      <c r="P308" s="118"/>
      <c r="Q308" s="309">
        <f t="shared" si="254"/>
        <v>0</v>
      </c>
      <c r="R308" s="118"/>
      <c r="S308" s="118"/>
      <c r="T308" s="118"/>
      <c r="W308" s="286">
        <f t="shared" si="208"/>
        <v>0</v>
      </c>
      <c r="Y308" s="113"/>
      <c r="Z308" s="113" t="s">
        <v>320</v>
      </c>
    </row>
    <row r="309" spans="1:26" ht="13.8" hidden="1" outlineLevel="3" thickBot="1" x14ac:dyDescent="0.3">
      <c r="A309" s="98" t="str">
        <f t="shared" si="207"/>
        <v/>
      </c>
      <c r="C309" s="113"/>
      <c r="D309" s="114"/>
      <c r="E309" s="113"/>
      <c r="F309" s="116"/>
      <c r="G309" s="116"/>
      <c r="H309" s="117"/>
      <c r="I309" s="117"/>
      <c r="J309" s="118">
        <f t="shared" si="253"/>
        <v>0</v>
      </c>
      <c r="K309" s="118"/>
      <c r="M309" s="118">
        <f>+J309</f>
        <v>0</v>
      </c>
      <c r="N309" s="118"/>
      <c r="O309" s="118"/>
      <c r="P309" s="118"/>
      <c r="Q309" s="309">
        <f t="shared" si="254"/>
        <v>0</v>
      </c>
      <c r="R309" s="118"/>
      <c r="S309" s="118"/>
      <c r="T309" s="118"/>
      <c r="W309" s="286">
        <f t="shared" si="208"/>
        <v>0</v>
      </c>
      <c r="Y309" s="113"/>
      <c r="Z309" s="113"/>
    </row>
    <row r="310" spans="1:26" ht="13.8" hidden="1" outlineLevel="3" thickBot="1" x14ac:dyDescent="0.3">
      <c r="A310" s="98" t="str">
        <f t="shared" si="207"/>
        <v/>
      </c>
      <c r="C310" s="119"/>
      <c r="D310" s="120"/>
      <c r="E310" s="119"/>
      <c r="F310" s="122"/>
      <c r="G310" s="122"/>
      <c r="H310" s="123"/>
      <c r="I310" s="123"/>
      <c r="J310" s="118">
        <f t="shared" si="253"/>
        <v>0</v>
      </c>
      <c r="K310" s="118"/>
      <c r="M310" s="124"/>
      <c r="N310" s="124"/>
      <c r="O310" s="124"/>
      <c r="P310" s="124"/>
      <c r="Q310" s="309">
        <f t="shared" si="254"/>
        <v>0</v>
      </c>
      <c r="R310" s="124"/>
      <c r="S310" s="124"/>
      <c r="T310" s="124"/>
      <c r="W310" s="286">
        <f t="shared" si="208"/>
        <v>0</v>
      </c>
      <c r="Y310" s="119"/>
      <c r="Z310" s="119"/>
    </row>
    <row r="311" spans="1:26" ht="14.4" hidden="1" outlineLevel="1" thickBot="1" x14ac:dyDescent="0.3">
      <c r="A311" s="98" t="str">
        <f t="shared" si="207"/>
        <v>B2.2</v>
      </c>
      <c r="C311" s="45" t="s">
        <v>302</v>
      </c>
      <c r="D311" s="45" t="s">
        <v>237</v>
      </c>
      <c r="E311" s="45" t="s">
        <v>288</v>
      </c>
      <c r="F311" s="94"/>
      <c r="G311" s="94"/>
      <c r="H311" s="94"/>
      <c r="I311" s="94"/>
      <c r="J311" s="100">
        <f>SUM(J312:J315)</f>
        <v>0</v>
      </c>
      <c r="K311" s="100"/>
      <c r="M311" s="100">
        <f t="shared" ref="M311:T311" si="255">SUM(M312:M315)</f>
        <v>0</v>
      </c>
      <c r="N311" s="100">
        <f t="shared" si="255"/>
        <v>0</v>
      </c>
      <c r="O311" s="100">
        <f t="shared" si="255"/>
        <v>0</v>
      </c>
      <c r="P311" s="100">
        <f t="shared" si="255"/>
        <v>0</v>
      </c>
      <c r="Q311" s="100">
        <f t="shared" si="255"/>
        <v>0</v>
      </c>
      <c r="R311" s="100">
        <f t="shared" si="255"/>
        <v>0</v>
      </c>
      <c r="S311" s="100">
        <f t="shared" si="255"/>
        <v>0</v>
      </c>
      <c r="T311" s="100">
        <f t="shared" si="255"/>
        <v>0</v>
      </c>
      <c r="W311" s="286">
        <f t="shared" si="208"/>
        <v>0</v>
      </c>
      <c r="Y311" s="45"/>
      <c r="Z311" s="45"/>
    </row>
    <row r="312" spans="1:26" ht="40.200000000000003" hidden="1" outlineLevel="3" thickBot="1" x14ac:dyDescent="0.3">
      <c r="A312" s="98" t="str">
        <f t="shared" si="207"/>
        <v/>
      </c>
      <c r="C312" s="106"/>
      <c r="D312" s="107"/>
      <c r="E312" s="106"/>
      <c r="F312" s="109"/>
      <c r="G312" s="109"/>
      <c r="H312" s="110"/>
      <c r="I312" s="125"/>
      <c r="J312" s="118">
        <f t="shared" ref="J312:J315" si="256">+G312*H312</f>
        <v>0</v>
      </c>
      <c r="K312" s="118"/>
      <c r="M312" s="112"/>
      <c r="N312" s="112"/>
      <c r="O312" s="112"/>
      <c r="P312" s="112"/>
      <c r="Q312" s="309">
        <f t="shared" ref="Q312:Q315" si="257">SUM(M312:P312)</f>
        <v>0</v>
      </c>
      <c r="R312" s="112"/>
      <c r="S312" s="112"/>
      <c r="T312" s="112"/>
      <c r="W312" s="286">
        <f t="shared" si="208"/>
        <v>0</v>
      </c>
      <c r="Y312" s="106"/>
      <c r="Z312" s="106" t="s">
        <v>321</v>
      </c>
    </row>
    <row r="313" spans="1:26" ht="13.8" hidden="1" outlineLevel="3" thickBot="1" x14ac:dyDescent="0.3">
      <c r="A313" s="98" t="str">
        <f t="shared" si="207"/>
        <v/>
      </c>
      <c r="C313" s="113"/>
      <c r="D313" s="114"/>
      <c r="E313" s="113"/>
      <c r="F313" s="116"/>
      <c r="G313" s="116"/>
      <c r="H313" s="117"/>
      <c r="I313" s="116"/>
      <c r="J313" s="118">
        <f t="shared" si="256"/>
        <v>0</v>
      </c>
      <c r="K313" s="118"/>
      <c r="M313" s="118"/>
      <c r="N313" s="118"/>
      <c r="O313" s="118"/>
      <c r="P313" s="118"/>
      <c r="Q313" s="309">
        <f t="shared" si="257"/>
        <v>0</v>
      </c>
      <c r="R313" s="118"/>
      <c r="S313" s="118"/>
      <c r="T313" s="118"/>
      <c r="W313" s="286">
        <f t="shared" si="208"/>
        <v>0</v>
      </c>
      <c r="Y313" s="113"/>
      <c r="Z313" s="113" t="s">
        <v>322</v>
      </c>
    </row>
    <row r="314" spans="1:26" ht="13.8" hidden="1" outlineLevel="3" thickBot="1" x14ac:dyDescent="0.3">
      <c r="A314" s="98" t="str">
        <f t="shared" si="207"/>
        <v/>
      </c>
      <c r="C314" s="113"/>
      <c r="D314" s="114"/>
      <c r="E314" s="113"/>
      <c r="F314" s="116"/>
      <c r="G314" s="116"/>
      <c r="H314" s="117"/>
      <c r="I314" s="116"/>
      <c r="J314" s="118">
        <f t="shared" si="256"/>
        <v>0</v>
      </c>
      <c r="K314" s="118"/>
      <c r="M314" s="118"/>
      <c r="N314" s="118"/>
      <c r="O314" s="118"/>
      <c r="P314" s="118"/>
      <c r="Q314" s="309">
        <f t="shared" si="257"/>
        <v>0</v>
      </c>
      <c r="R314" s="118"/>
      <c r="S314" s="118"/>
      <c r="T314" s="118"/>
      <c r="W314" s="286">
        <f t="shared" si="208"/>
        <v>0</v>
      </c>
      <c r="Y314" s="113"/>
      <c r="Z314" s="113"/>
    </row>
    <row r="315" spans="1:26" ht="13.8" hidden="1" outlineLevel="3" thickBot="1" x14ac:dyDescent="0.3">
      <c r="A315" s="98" t="str">
        <f t="shared" si="207"/>
        <v/>
      </c>
      <c r="C315" s="119"/>
      <c r="D315" s="120"/>
      <c r="E315" s="119"/>
      <c r="F315" s="122"/>
      <c r="G315" s="122"/>
      <c r="H315" s="123"/>
      <c r="I315" s="122"/>
      <c r="J315" s="118">
        <f t="shared" si="256"/>
        <v>0</v>
      </c>
      <c r="K315" s="118"/>
      <c r="M315" s="124"/>
      <c r="N315" s="124"/>
      <c r="O315" s="124"/>
      <c r="P315" s="124"/>
      <c r="Q315" s="309">
        <f t="shared" si="257"/>
        <v>0</v>
      </c>
      <c r="R315" s="124"/>
      <c r="S315" s="124"/>
      <c r="T315" s="124"/>
      <c r="W315" s="286">
        <f t="shared" si="208"/>
        <v>0</v>
      </c>
      <c r="Y315" s="119"/>
      <c r="Z315" s="119"/>
    </row>
    <row r="316" spans="1:26" ht="14.4" hidden="1" outlineLevel="1" thickBot="1" x14ac:dyDescent="0.3">
      <c r="A316" s="98" t="str">
        <f t="shared" si="207"/>
        <v>B2.3</v>
      </c>
      <c r="C316" s="45" t="s">
        <v>302</v>
      </c>
      <c r="D316" s="45" t="s">
        <v>245</v>
      </c>
      <c r="E316" s="45" t="s">
        <v>294</v>
      </c>
      <c r="F316" s="94"/>
      <c r="G316" s="94"/>
      <c r="H316" s="94"/>
      <c r="I316" s="94"/>
      <c r="J316" s="100">
        <f>SUM(J317:J320)</f>
        <v>0</v>
      </c>
      <c r="K316" s="100"/>
      <c r="M316" s="100">
        <f t="shared" ref="M316:T316" si="258">SUM(M317:M320)</f>
        <v>0</v>
      </c>
      <c r="N316" s="100">
        <f t="shared" si="258"/>
        <v>0</v>
      </c>
      <c r="O316" s="100">
        <f t="shared" si="258"/>
        <v>0</v>
      </c>
      <c r="P316" s="100">
        <f t="shared" si="258"/>
        <v>0</v>
      </c>
      <c r="Q316" s="100">
        <f t="shared" si="258"/>
        <v>0</v>
      </c>
      <c r="R316" s="100">
        <f t="shared" si="258"/>
        <v>0</v>
      </c>
      <c r="S316" s="100">
        <f t="shared" si="258"/>
        <v>0</v>
      </c>
      <c r="T316" s="100">
        <f t="shared" si="258"/>
        <v>0</v>
      </c>
      <c r="W316" s="286">
        <f t="shared" si="208"/>
        <v>0</v>
      </c>
      <c r="Y316" s="45"/>
      <c r="Z316" s="45"/>
    </row>
    <row r="317" spans="1:26" ht="40.200000000000003" hidden="1" outlineLevel="3" thickBot="1" x14ac:dyDescent="0.3">
      <c r="A317" s="98" t="str">
        <f t="shared" si="207"/>
        <v/>
      </c>
      <c r="C317" s="106"/>
      <c r="D317" s="107"/>
      <c r="E317" s="106"/>
      <c r="F317" s="109"/>
      <c r="G317" s="109"/>
      <c r="H317" s="110"/>
      <c r="I317" s="111"/>
      <c r="J317" s="118">
        <f t="shared" ref="J317:J320" si="259">+G317*H317</f>
        <v>0</v>
      </c>
      <c r="K317" s="118"/>
      <c r="M317" s="112"/>
      <c r="N317" s="112"/>
      <c r="O317" s="112"/>
      <c r="P317" s="112"/>
      <c r="Q317" s="309">
        <f t="shared" ref="Q317:Q320" si="260">SUM(M317:P317)</f>
        <v>0</v>
      </c>
      <c r="R317" s="112"/>
      <c r="S317" s="112"/>
      <c r="T317" s="112"/>
      <c r="W317" s="286">
        <f t="shared" si="208"/>
        <v>0</v>
      </c>
      <c r="Y317" s="106"/>
      <c r="Z317" s="106" t="s">
        <v>321</v>
      </c>
    </row>
    <row r="318" spans="1:26" ht="13.8" hidden="1" outlineLevel="3" thickBot="1" x14ac:dyDescent="0.3">
      <c r="A318" s="98" t="str">
        <f t="shared" si="207"/>
        <v/>
      </c>
      <c r="C318" s="113"/>
      <c r="D318" s="114"/>
      <c r="E318" s="113"/>
      <c r="F318" s="116"/>
      <c r="G318" s="116"/>
      <c r="H318" s="117"/>
      <c r="I318" s="117"/>
      <c r="J318" s="118">
        <f t="shared" si="259"/>
        <v>0</v>
      </c>
      <c r="K318" s="118"/>
      <c r="M318" s="118"/>
      <c r="N318" s="118"/>
      <c r="O318" s="118"/>
      <c r="P318" s="118"/>
      <c r="Q318" s="309">
        <f t="shared" si="260"/>
        <v>0</v>
      </c>
      <c r="R318" s="118"/>
      <c r="S318" s="118"/>
      <c r="T318" s="118"/>
      <c r="W318" s="286">
        <f t="shared" si="208"/>
        <v>0</v>
      </c>
      <c r="Y318" s="113"/>
      <c r="Z318" s="113" t="s">
        <v>295</v>
      </c>
    </row>
    <row r="319" spans="1:26" ht="13.8" hidden="1" outlineLevel="3" thickBot="1" x14ac:dyDescent="0.3">
      <c r="A319" s="98" t="str">
        <f t="shared" si="207"/>
        <v/>
      </c>
      <c r="C319" s="113"/>
      <c r="D319" s="114"/>
      <c r="E319" s="113"/>
      <c r="F319" s="116"/>
      <c r="G319" s="116"/>
      <c r="H319" s="117"/>
      <c r="I319" s="117"/>
      <c r="J319" s="118">
        <f t="shared" si="259"/>
        <v>0</v>
      </c>
      <c r="K319" s="118"/>
      <c r="M319" s="118"/>
      <c r="N319" s="118"/>
      <c r="O319" s="118"/>
      <c r="P319" s="118"/>
      <c r="Q319" s="309">
        <f t="shared" si="260"/>
        <v>0</v>
      </c>
      <c r="R319" s="118"/>
      <c r="S319" s="118"/>
      <c r="T319" s="118"/>
      <c r="W319" s="286">
        <f t="shared" si="208"/>
        <v>0</v>
      </c>
      <c r="Y319" s="113"/>
      <c r="Z319" s="113"/>
    </row>
    <row r="320" spans="1:26" ht="13.8" hidden="1" outlineLevel="3" thickBot="1" x14ac:dyDescent="0.3">
      <c r="A320" s="98" t="str">
        <f t="shared" si="207"/>
        <v/>
      </c>
      <c r="C320" s="119"/>
      <c r="D320" s="120"/>
      <c r="E320" s="119"/>
      <c r="F320" s="122"/>
      <c r="G320" s="122"/>
      <c r="H320" s="123"/>
      <c r="I320" s="123"/>
      <c r="J320" s="118">
        <f t="shared" si="259"/>
        <v>0</v>
      </c>
      <c r="K320" s="118"/>
      <c r="M320" s="124"/>
      <c r="N320" s="124"/>
      <c r="O320" s="124"/>
      <c r="P320" s="124"/>
      <c r="Q320" s="309">
        <f t="shared" si="260"/>
        <v>0</v>
      </c>
      <c r="R320" s="124"/>
      <c r="S320" s="124"/>
      <c r="T320" s="124"/>
      <c r="W320" s="286">
        <f t="shared" si="208"/>
        <v>0</v>
      </c>
      <c r="Y320" s="119"/>
      <c r="Z320" s="119"/>
    </row>
    <row r="321" spans="1:26" ht="14.4" hidden="1" outlineLevel="1" thickBot="1" x14ac:dyDescent="0.3">
      <c r="A321" s="98" t="str">
        <f t="shared" si="207"/>
        <v>B2.4</v>
      </c>
      <c r="C321" s="45" t="s">
        <v>302</v>
      </c>
      <c r="D321" s="45" t="s">
        <v>323</v>
      </c>
      <c r="E321" s="45" t="s">
        <v>324</v>
      </c>
      <c r="F321" s="94"/>
      <c r="G321" s="94"/>
      <c r="H321" s="94"/>
      <c r="I321" s="94"/>
      <c r="J321" s="100">
        <f>SUM(J322:J325)</f>
        <v>0</v>
      </c>
      <c r="K321" s="100"/>
      <c r="M321" s="100">
        <f t="shared" ref="M321:T321" si="261">SUM(M322:M325)</f>
        <v>0</v>
      </c>
      <c r="N321" s="100">
        <f t="shared" si="261"/>
        <v>0</v>
      </c>
      <c r="O321" s="100">
        <f t="shared" si="261"/>
        <v>0</v>
      </c>
      <c r="P321" s="100">
        <f t="shared" si="261"/>
        <v>0</v>
      </c>
      <c r="Q321" s="100">
        <f t="shared" si="261"/>
        <v>0</v>
      </c>
      <c r="R321" s="100">
        <f t="shared" si="261"/>
        <v>0</v>
      </c>
      <c r="S321" s="100">
        <f t="shared" si="261"/>
        <v>0</v>
      </c>
      <c r="T321" s="100">
        <f t="shared" si="261"/>
        <v>0</v>
      </c>
      <c r="W321" s="286">
        <f t="shared" si="208"/>
        <v>0</v>
      </c>
      <c r="Y321" s="45"/>
      <c r="Z321" s="45"/>
    </row>
    <row r="322" spans="1:26" ht="13.8" hidden="1" outlineLevel="3" thickBot="1" x14ac:dyDescent="0.3">
      <c r="A322" s="98" t="str">
        <f t="shared" si="207"/>
        <v/>
      </c>
      <c r="C322" s="106"/>
      <c r="D322" s="107"/>
      <c r="E322" s="106"/>
      <c r="F322" s="109"/>
      <c r="G322" s="109"/>
      <c r="H322" s="110"/>
      <c r="I322" s="111"/>
      <c r="J322" s="118">
        <f t="shared" ref="J322:J325" si="262">+G322*H322</f>
        <v>0</v>
      </c>
      <c r="K322" s="118"/>
      <c r="M322" s="112"/>
      <c r="N322" s="112"/>
      <c r="O322" s="112"/>
      <c r="P322" s="112"/>
      <c r="Q322" s="309">
        <f t="shared" ref="Q322:Q325" si="263">SUM(M322:P322)</f>
        <v>0</v>
      </c>
      <c r="R322" s="112"/>
      <c r="S322" s="112"/>
      <c r="T322" s="112"/>
      <c r="W322" s="286">
        <f t="shared" si="208"/>
        <v>0</v>
      </c>
      <c r="Y322" s="106"/>
      <c r="Z322" s="106" t="s">
        <v>325</v>
      </c>
    </row>
    <row r="323" spans="1:26" ht="13.8" hidden="1" outlineLevel="3" thickBot="1" x14ac:dyDescent="0.3">
      <c r="A323" s="98" t="str">
        <f t="shared" si="207"/>
        <v/>
      </c>
      <c r="C323" s="113"/>
      <c r="D323" s="114"/>
      <c r="E323" s="113"/>
      <c r="F323" s="116"/>
      <c r="G323" s="116"/>
      <c r="H323" s="117"/>
      <c r="I323" s="117"/>
      <c r="J323" s="118">
        <f t="shared" si="262"/>
        <v>0</v>
      </c>
      <c r="K323" s="118"/>
      <c r="M323" s="118"/>
      <c r="N323" s="118"/>
      <c r="O323" s="118"/>
      <c r="P323" s="118"/>
      <c r="Q323" s="309">
        <f t="shared" si="263"/>
        <v>0</v>
      </c>
      <c r="R323" s="118"/>
      <c r="S323" s="118"/>
      <c r="T323" s="118"/>
      <c r="W323" s="286">
        <f t="shared" si="208"/>
        <v>0</v>
      </c>
      <c r="Y323" s="113"/>
      <c r="Z323" s="113" t="s">
        <v>326</v>
      </c>
    </row>
    <row r="324" spans="1:26" ht="13.8" hidden="1" outlineLevel="3" thickBot="1" x14ac:dyDescent="0.3">
      <c r="A324" s="98" t="str">
        <f t="shared" si="207"/>
        <v/>
      </c>
      <c r="C324" s="113"/>
      <c r="D324" s="114"/>
      <c r="E324" s="113"/>
      <c r="F324" s="116"/>
      <c r="G324" s="116"/>
      <c r="H324" s="117"/>
      <c r="I324" s="117"/>
      <c r="J324" s="118">
        <f t="shared" si="262"/>
        <v>0</v>
      </c>
      <c r="K324" s="118"/>
      <c r="M324" s="118"/>
      <c r="N324" s="118"/>
      <c r="O324" s="118"/>
      <c r="P324" s="118"/>
      <c r="Q324" s="309">
        <f t="shared" si="263"/>
        <v>0</v>
      </c>
      <c r="R324" s="118"/>
      <c r="S324" s="118"/>
      <c r="T324" s="118"/>
      <c r="W324" s="286">
        <f t="shared" si="208"/>
        <v>0</v>
      </c>
      <c r="Y324" s="113"/>
      <c r="Z324" s="113"/>
    </row>
    <row r="325" spans="1:26" ht="13.8" hidden="1" outlineLevel="3" thickBot="1" x14ac:dyDescent="0.3">
      <c r="A325" s="98" t="str">
        <f t="shared" si="207"/>
        <v/>
      </c>
      <c r="C325" s="113"/>
      <c r="D325" s="114"/>
      <c r="E325" s="113"/>
      <c r="F325" s="116"/>
      <c r="G325" s="116"/>
      <c r="H325" s="117"/>
      <c r="I325" s="117"/>
      <c r="J325" s="118">
        <f t="shared" si="262"/>
        <v>0</v>
      </c>
      <c r="K325" s="118"/>
      <c r="M325" s="118"/>
      <c r="N325" s="118"/>
      <c r="O325" s="118"/>
      <c r="P325" s="118"/>
      <c r="Q325" s="309">
        <f t="shared" si="263"/>
        <v>0</v>
      </c>
      <c r="R325" s="118"/>
      <c r="S325" s="118"/>
      <c r="T325" s="118"/>
      <c r="W325" s="286">
        <f t="shared" si="208"/>
        <v>0</v>
      </c>
      <c r="Y325" s="113"/>
      <c r="Z325" s="113"/>
    </row>
    <row r="326" spans="1:26" s="162" customFormat="1" ht="13.8" collapsed="1" thickBot="1" x14ac:dyDescent="0.3">
      <c r="A326" s="156"/>
      <c r="B326" s="157"/>
      <c r="C326" s="158" t="s">
        <v>302</v>
      </c>
      <c r="D326" s="159">
        <v>3</v>
      </c>
      <c r="E326" s="160" t="s">
        <v>327</v>
      </c>
      <c r="F326" s="161"/>
      <c r="G326" s="161"/>
      <c r="H326" s="161"/>
      <c r="I326" s="161"/>
      <c r="J326" s="84">
        <f>+J327+J332</f>
        <v>0</v>
      </c>
      <c r="K326" s="84"/>
      <c r="L326" s="312"/>
      <c r="M326" s="84">
        <f t="shared" ref="M326:T326" si="264">+M327+M332</f>
        <v>0</v>
      </c>
      <c r="N326" s="84">
        <f t="shared" si="264"/>
        <v>0</v>
      </c>
      <c r="O326" s="84">
        <f t="shared" si="264"/>
        <v>0</v>
      </c>
      <c r="P326" s="84">
        <f t="shared" si="264"/>
        <v>0</v>
      </c>
      <c r="Q326" s="84">
        <f t="shared" si="264"/>
        <v>0</v>
      </c>
      <c r="R326" s="84">
        <f t="shared" si="264"/>
        <v>0</v>
      </c>
      <c r="S326" s="84">
        <f t="shared" si="264"/>
        <v>0</v>
      </c>
      <c r="T326" s="84">
        <f t="shared" si="264"/>
        <v>0</v>
      </c>
      <c r="U326" s="157"/>
      <c r="V326" s="157"/>
      <c r="W326" s="286">
        <f t="shared" si="208"/>
        <v>0</v>
      </c>
      <c r="X326" s="287"/>
      <c r="Y326" s="160"/>
      <c r="Z326" s="160"/>
    </row>
    <row r="327" spans="1:26" ht="14.4" hidden="1" outlineLevel="1" thickBot="1" x14ac:dyDescent="0.3">
      <c r="A327" s="98" t="str">
        <f t="shared" si="207"/>
        <v>B3.1</v>
      </c>
      <c r="C327" s="45" t="s">
        <v>302</v>
      </c>
      <c r="D327" s="45" t="s">
        <v>253</v>
      </c>
      <c r="E327" s="45" t="s">
        <v>328</v>
      </c>
      <c r="F327" s="94"/>
      <c r="G327" s="94"/>
      <c r="H327" s="94"/>
      <c r="I327" s="94"/>
      <c r="J327" s="100">
        <f>SUM(J328:J331)</f>
        <v>0</v>
      </c>
      <c r="K327" s="100"/>
      <c r="M327" s="100">
        <f t="shared" ref="M327:T327" si="265">SUM(M328:M331)</f>
        <v>0</v>
      </c>
      <c r="N327" s="100">
        <f t="shared" si="265"/>
        <v>0</v>
      </c>
      <c r="O327" s="100">
        <f t="shared" si="265"/>
        <v>0</v>
      </c>
      <c r="P327" s="100">
        <f t="shared" si="265"/>
        <v>0</v>
      </c>
      <c r="Q327" s="100">
        <f t="shared" si="265"/>
        <v>0</v>
      </c>
      <c r="R327" s="100">
        <f t="shared" si="265"/>
        <v>0</v>
      </c>
      <c r="S327" s="100">
        <f t="shared" si="265"/>
        <v>0</v>
      </c>
      <c r="T327" s="100">
        <f t="shared" si="265"/>
        <v>0</v>
      </c>
      <c r="W327" s="286">
        <f t="shared" si="208"/>
        <v>0</v>
      </c>
      <c r="Y327" s="45"/>
      <c r="Z327" s="45"/>
    </row>
    <row r="328" spans="1:26" ht="13.8" hidden="1" outlineLevel="3" thickBot="1" x14ac:dyDescent="0.3">
      <c r="A328" s="98" t="str">
        <f t="shared" si="207"/>
        <v/>
      </c>
      <c r="C328" s="106"/>
      <c r="D328" s="107"/>
      <c r="E328" s="106"/>
      <c r="F328" s="109"/>
      <c r="G328" s="109"/>
      <c r="H328" s="110"/>
      <c r="I328" s="111"/>
      <c r="J328" s="118">
        <f t="shared" ref="J328:J331" si="266">+G328*H328</f>
        <v>0</v>
      </c>
      <c r="K328" s="118"/>
      <c r="M328" s="112"/>
      <c r="N328" s="112"/>
      <c r="O328" s="112"/>
      <c r="P328" s="112"/>
      <c r="Q328" s="309">
        <f t="shared" ref="Q328:Q331" si="267">SUM(M328:P328)</f>
        <v>0</v>
      </c>
      <c r="R328" s="112"/>
      <c r="S328" s="112"/>
      <c r="T328" s="112"/>
      <c r="W328" s="286">
        <f t="shared" si="208"/>
        <v>0</v>
      </c>
      <c r="Y328" s="106"/>
      <c r="Z328" s="106" t="s">
        <v>275</v>
      </c>
    </row>
    <row r="329" spans="1:26" ht="13.8" hidden="1" outlineLevel="3" thickBot="1" x14ac:dyDescent="0.3">
      <c r="A329" s="98" t="str">
        <f t="shared" ref="A329:A340" si="268">+CONCATENATE(C329,D329)</f>
        <v/>
      </c>
      <c r="C329" s="113"/>
      <c r="D329" s="114"/>
      <c r="E329" s="113"/>
      <c r="F329" s="116"/>
      <c r="G329" s="116"/>
      <c r="H329" s="117"/>
      <c r="I329" s="117"/>
      <c r="J329" s="118">
        <f t="shared" si="266"/>
        <v>0</v>
      </c>
      <c r="K329" s="118"/>
      <c r="M329" s="118"/>
      <c r="N329" s="118"/>
      <c r="O329" s="118"/>
      <c r="P329" s="118"/>
      <c r="Q329" s="309">
        <f t="shared" si="267"/>
        <v>0</v>
      </c>
      <c r="R329" s="118"/>
      <c r="S329" s="118"/>
      <c r="T329" s="118"/>
      <c r="W329" s="286">
        <f t="shared" si="208"/>
        <v>0</v>
      </c>
      <c r="Y329" s="113"/>
      <c r="Z329" s="113" t="s">
        <v>329</v>
      </c>
    </row>
    <row r="330" spans="1:26" ht="13.8" hidden="1" outlineLevel="3" thickBot="1" x14ac:dyDescent="0.3">
      <c r="A330" s="98" t="str">
        <f t="shared" si="268"/>
        <v/>
      </c>
      <c r="C330" s="113"/>
      <c r="D330" s="114"/>
      <c r="E330" s="113"/>
      <c r="F330" s="116"/>
      <c r="G330" s="116"/>
      <c r="H330" s="117"/>
      <c r="I330" s="117"/>
      <c r="J330" s="118">
        <f t="shared" si="266"/>
        <v>0</v>
      </c>
      <c r="K330" s="118"/>
      <c r="M330" s="118"/>
      <c r="N330" s="118"/>
      <c r="O330" s="118"/>
      <c r="P330" s="118"/>
      <c r="Q330" s="309">
        <f t="shared" si="267"/>
        <v>0</v>
      </c>
      <c r="R330" s="118"/>
      <c r="S330" s="118"/>
      <c r="T330" s="118"/>
      <c r="W330" s="286">
        <f t="shared" si="208"/>
        <v>0</v>
      </c>
      <c r="Y330" s="113"/>
      <c r="Z330" s="113"/>
    </row>
    <row r="331" spans="1:26" ht="13.8" hidden="1" outlineLevel="3" thickBot="1" x14ac:dyDescent="0.3">
      <c r="A331" s="98" t="str">
        <f t="shared" si="268"/>
        <v/>
      </c>
      <c r="C331" s="119"/>
      <c r="D331" s="120"/>
      <c r="E331" s="119"/>
      <c r="F331" s="122"/>
      <c r="G331" s="122"/>
      <c r="H331" s="123"/>
      <c r="I331" s="123"/>
      <c r="J331" s="118">
        <f t="shared" si="266"/>
        <v>0</v>
      </c>
      <c r="K331" s="118"/>
      <c r="M331" s="124"/>
      <c r="N331" s="124"/>
      <c r="O331" s="124"/>
      <c r="P331" s="124"/>
      <c r="Q331" s="309">
        <f t="shared" si="267"/>
        <v>0</v>
      </c>
      <c r="R331" s="124"/>
      <c r="S331" s="124"/>
      <c r="T331" s="124"/>
      <c r="W331" s="286">
        <f t="shared" ref="W331:W341" si="269">+J331-Q331-R331-S331-T331</f>
        <v>0</v>
      </c>
      <c r="Y331" s="119"/>
      <c r="Z331" s="119"/>
    </row>
    <row r="332" spans="1:26" ht="14.4" hidden="1" outlineLevel="1" thickBot="1" x14ac:dyDescent="0.3">
      <c r="A332" s="98" t="str">
        <f t="shared" si="268"/>
        <v>B3.2</v>
      </c>
      <c r="C332" s="45" t="s">
        <v>302</v>
      </c>
      <c r="D332" s="45" t="s">
        <v>271</v>
      </c>
      <c r="E332" s="45" t="s">
        <v>330</v>
      </c>
      <c r="F332" s="94"/>
      <c r="G332" s="94"/>
      <c r="H332" s="94"/>
      <c r="I332" s="94"/>
      <c r="J332" s="100">
        <f>SUM(J333:J336)</f>
        <v>0</v>
      </c>
      <c r="K332" s="100"/>
      <c r="M332" s="100">
        <f t="shared" ref="M332:T332" si="270">SUM(M333:M336)</f>
        <v>0</v>
      </c>
      <c r="N332" s="100">
        <f t="shared" si="270"/>
        <v>0</v>
      </c>
      <c r="O332" s="100">
        <f t="shared" si="270"/>
        <v>0</v>
      </c>
      <c r="P332" s="100">
        <f t="shared" si="270"/>
        <v>0</v>
      </c>
      <c r="Q332" s="100">
        <f t="shared" si="270"/>
        <v>0</v>
      </c>
      <c r="R332" s="100">
        <f t="shared" si="270"/>
        <v>0</v>
      </c>
      <c r="S332" s="100">
        <f t="shared" si="270"/>
        <v>0</v>
      </c>
      <c r="T332" s="100">
        <f t="shared" si="270"/>
        <v>0</v>
      </c>
      <c r="W332" s="286">
        <f t="shared" si="269"/>
        <v>0</v>
      </c>
      <c r="Y332" s="45"/>
      <c r="Z332" s="45"/>
    </row>
    <row r="333" spans="1:26" ht="13.8" hidden="1" outlineLevel="3" thickBot="1" x14ac:dyDescent="0.3">
      <c r="A333" s="98" t="str">
        <f t="shared" si="268"/>
        <v/>
      </c>
      <c r="C333" s="106"/>
      <c r="D333" s="107"/>
      <c r="E333" s="106"/>
      <c r="F333" s="109"/>
      <c r="G333" s="109"/>
      <c r="H333" s="110"/>
      <c r="I333" s="125"/>
      <c r="J333" s="118">
        <f t="shared" ref="J333:J336" si="271">+G333*H333</f>
        <v>0</v>
      </c>
      <c r="K333" s="118"/>
      <c r="M333" s="112"/>
      <c r="N333" s="112"/>
      <c r="O333" s="112"/>
      <c r="P333" s="112"/>
      <c r="Q333" s="309">
        <f t="shared" ref="Q333:Q336" si="272">SUM(M333:P333)</f>
        <v>0</v>
      </c>
      <c r="R333" s="112"/>
      <c r="S333" s="112"/>
      <c r="T333" s="112"/>
      <c r="W333" s="286">
        <f t="shared" si="269"/>
        <v>0</v>
      </c>
      <c r="Y333" s="106"/>
      <c r="Z333" s="106" t="s">
        <v>275</v>
      </c>
    </row>
    <row r="334" spans="1:26" ht="13.8" hidden="1" outlineLevel="3" thickBot="1" x14ac:dyDescent="0.3">
      <c r="A334" s="98" t="str">
        <f t="shared" si="268"/>
        <v/>
      </c>
      <c r="C334" s="113"/>
      <c r="D334" s="114"/>
      <c r="E334" s="113"/>
      <c r="F334" s="116"/>
      <c r="G334" s="116"/>
      <c r="H334" s="117"/>
      <c r="I334" s="116"/>
      <c r="J334" s="118">
        <f t="shared" si="271"/>
        <v>0</v>
      </c>
      <c r="K334" s="118"/>
      <c r="M334" s="118"/>
      <c r="N334" s="118"/>
      <c r="O334" s="118"/>
      <c r="P334" s="118"/>
      <c r="Q334" s="309">
        <f t="shared" si="272"/>
        <v>0</v>
      </c>
      <c r="R334" s="118"/>
      <c r="S334" s="118"/>
      <c r="T334" s="118"/>
      <c r="W334" s="286">
        <f t="shared" si="269"/>
        <v>0</v>
      </c>
      <c r="Y334" s="113"/>
      <c r="Z334" s="113"/>
    </row>
    <row r="335" spans="1:26" ht="13.8" hidden="1" outlineLevel="3" thickBot="1" x14ac:dyDescent="0.3">
      <c r="A335" s="98" t="str">
        <f t="shared" si="268"/>
        <v/>
      </c>
      <c r="C335" s="113"/>
      <c r="D335" s="114"/>
      <c r="E335" s="113"/>
      <c r="F335" s="116"/>
      <c r="G335" s="116"/>
      <c r="H335" s="117"/>
      <c r="I335" s="116"/>
      <c r="J335" s="118">
        <f t="shared" si="271"/>
        <v>0</v>
      </c>
      <c r="K335" s="118"/>
      <c r="M335" s="118"/>
      <c r="N335" s="118"/>
      <c r="O335" s="118"/>
      <c r="P335" s="118"/>
      <c r="Q335" s="309">
        <f t="shared" si="272"/>
        <v>0</v>
      </c>
      <c r="R335" s="118"/>
      <c r="S335" s="118"/>
      <c r="T335" s="118"/>
      <c r="W335" s="286">
        <f t="shared" si="269"/>
        <v>0</v>
      </c>
      <c r="Y335" s="113"/>
      <c r="Z335" s="113"/>
    </row>
    <row r="336" spans="1:26" ht="13.8" hidden="1" outlineLevel="3" thickBot="1" x14ac:dyDescent="0.3">
      <c r="A336" s="98" t="str">
        <f t="shared" si="268"/>
        <v/>
      </c>
      <c r="C336" s="171"/>
      <c r="D336" s="172"/>
      <c r="E336" s="171"/>
      <c r="F336" s="127"/>
      <c r="G336" s="127"/>
      <c r="H336" s="128"/>
      <c r="I336" s="128"/>
      <c r="J336" s="129">
        <f t="shared" si="271"/>
        <v>0</v>
      </c>
      <c r="K336" s="129"/>
      <c r="M336" s="129"/>
      <c r="N336" s="129"/>
      <c r="O336" s="129"/>
      <c r="P336" s="129"/>
      <c r="Q336" s="309">
        <f t="shared" si="272"/>
        <v>0</v>
      </c>
      <c r="R336" s="129"/>
      <c r="S336" s="129"/>
      <c r="T336" s="129"/>
      <c r="W336" s="286">
        <f t="shared" si="269"/>
        <v>0</v>
      </c>
      <c r="Y336" s="171"/>
      <c r="Z336" s="171"/>
    </row>
    <row r="337" spans="1:26" s="71" customFormat="1" ht="30" customHeight="1" collapsed="1" thickBot="1" x14ac:dyDescent="0.3">
      <c r="A337" s="156"/>
      <c r="C337" s="386" t="s">
        <v>331</v>
      </c>
      <c r="D337" s="386"/>
      <c r="E337" s="386"/>
      <c r="F337" s="165"/>
      <c r="G337" s="165"/>
      <c r="H337" s="165"/>
      <c r="I337" s="165"/>
      <c r="J337" s="70">
        <f>+J338</f>
        <v>24423.000000000004</v>
      </c>
      <c r="K337" s="70"/>
      <c r="L337" s="311"/>
      <c r="M337" s="70">
        <f t="shared" ref="M337:T339" si="273">+M338</f>
        <v>640.50000000000011</v>
      </c>
      <c r="N337" s="70">
        <f t="shared" si="273"/>
        <v>640.50000000000011</v>
      </c>
      <c r="O337" s="70">
        <f t="shared" si="273"/>
        <v>640.50000000000011</v>
      </c>
      <c r="P337" s="70">
        <f t="shared" si="273"/>
        <v>640.50000000000011</v>
      </c>
      <c r="Q337" s="70">
        <f t="shared" si="273"/>
        <v>2562.0000000000005</v>
      </c>
      <c r="R337" s="70">
        <f t="shared" si="273"/>
        <v>2562.0000000000005</v>
      </c>
      <c r="S337" s="70">
        <f t="shared" si="273"/>
        <v>2562.0000000000005</v>
      </c>
      <c r="T337" s="70">
        <f t="shared" si="273"/>
        <v>2562.0000000000005</v>
      </c>
      <c r="W337" s="286">
        <f t="shared" si="269"/>
        <v>14175.000000000004</v>
      </c>
      <c r="X337" s="287"/>
      <c r="Y337" s="173"/>
      <c r="Z337" s="173" t="s">
        <v>332</v>
      </c>
    </row>
    <row r="338" spans="1:26" s="162" customFormat="1" ht="13.8" thickBot="1" x14ac:dyDescent="0.3">
      <c r="A338" s="156"/>
      <c r="B338" s="157"/>
      <c r="C338" s="158" t="s">
        <v>333</v>
      </c>
      <c r="D338" s="159">
        <v>1</v>
      </c>
      <c r="E338" s="160" t="s">
        <v>334</v>
      </c>
      <c r="F338" s="161"/>
      <c r="G338" s="161"/>
      <c r="H338" s="161"/>
      <c r="I338" s="161"/>
      <c r="J338" s="84">
        <f>+J339</f>
        <v>24423.000000000004</v>
      </c>
      <c r="K338" s="84"/>
      <c r="L338" s="312"/>
      <c r="M338" s="84">
        <f t="shared" si="273"/>
        <v>640.50000000000011</v>
      </c>
      <c r="N338" s="84">
        <f t="shared" si="273"/>
        <v>640.50000000000011</v>
      </c>
      <c r="O338" s="84">
        <f t="shared" si="273"/>
        <v>640.50000000000011</v>
      </c>
      <c r="P338" s="84">
        <f t="shared" si="273"/>
        <v>640.50000000000011</v>
      </c>
      <c r="Q338" s="84">
        <f t="shared" si="273"/>
        <v>2562.0000000000005</v>
      </c>
      <c r="R338" s="84">
        <f t="shared" si="273"/>
        <v>2562.0000000000005</v>
      </c>
      <c r="S338" s="84">
        <f t="shared" si="273"/>
        <v>2562.0000000000005</v>
      </c>
      <c r="T338" s="84">
        <f t="shared" si="273"/>
        <v>2562.0000000000005</v>
      </c>
      <c r="U338" s="157"/>
      <c r="V338" s="157"/>
      <c r="W338" s="286">
        <f t="shared" si="269"/>
        <v>14175.000000000004</v>
      </c>
      <c r="X338" s="287"/>
      <c r="Y338" s="160"/>
      <c r="Z338" s="160"/>
    </row>
    <row r="339" spans="1:26" ht="14.4" hidden="1" outlineLevel="1" thickBot="1" x14ac:dyDescent="0.3">
      <c r="A339" s="98"/>
      <c r="C339" s="45" t="s">
        <v>333</v>
      </c>
      <c r="D339" s="45" t="s">
        <v>167</v>
      </c>
      <c r="E339" s="45" t="s">
        <v>335</v>
      </c>
      <c r="F339" s="94"/>
      <c r="G339" s="94"/>
      <c r="H339" s="94"/>
      <c r="I339" s="94"/>
      <c r="J339" s="100">
        <f>+J340</f>
        <v>24423.000000000004</v>
      </c>
      <c r="K339" s="100"/>
      <c r="M339" s="100">
        <f>+M340</f>
        <v>640.50000000000011</v>
      </c>
      <c r="N339" s="100">
        <f t="shared" si="273"/>
        <v>640.50000000000011</v>
      </c>
      <c r="O339" s="100">
        <f t="shared" si="273"/>
        <v>640.50000000000011</v>
      </c>
      <c r="P339" s="100">
        <f t="shared" si="273"/>
        <v>640.50000000000011</v>
      </c>
      <c r="Q339" s="100">
        <f t="shared" si="273"/>
        <v>2562.0000000000005</v>
      </c>
      <c r="R339" s="100">
        <f t="shared" si="273"/>
        <v>2562.0000000000005</v>
      </c>
      <c r="S339" s="100">
        <f t="shared" si="273"/>
        <v>2562.0000000000005</v>
      </c>
      <c r="T339" s="100">
        <f t="shared" si="273"/>
        <v>2562.0000000000005</v>
      </c>
      <c r="W339" s="286">
        <f t="shared" si="269"/>
        <v>14175.000000000004</v>
      </c>
      <c r="Y339" s="45"/>
      <c r="Z339" s="45"/>
    </row>
    <row r="340" spans="1:26" ht="27" hidden="1" outlineLevel="3" thickBot="1" x14ac:dyDescent="0.3">
      <c r="A340" s="98" t="str">
        <f t="shared" si="268"/>
        <v/>
      </c>
      <c r="C340" s="174"/>
      <c r="D340" s="175"/>
      <c r="E340" s="174" t="s">
        <v>336</v>
      </c>
      <c r="F340" s="176"/>
      <c r="G340" s="176"/>
      <c r="H340" s="177"/>
      <c r="I340" s="178">
        <v>7.0000000000000007E-2</v>
      </c>
      <c r="J340" s="134">
        <f>+J6*0.07</f>
        <v>24423.000000000004</v>
      </c>
      <c r="K340" s="134"/>
      <c r="M340" s="134">
        <f t="shared" ref="M340:T340" si="274">+M6*0.07</f>
        <v>640.50000000000011</v>
      </c>
      <c r="N340" s="134">
        <f t="shared" si="274"/>
        <v>640.50000000000011</v>
      </c>
      <c r="O340" s="134">
        <f t="shared" si="274"/>
        <v>640.50000000000011</v>
      </c>
      <c r="P340" s="134">
        <f t="shared" si="274"/>
        <v>640.50000000000011</v>
      </c>
      <c r="Q340" s="309">
        <f t="shared" ref="Q340" si="275">SUM(M340:P340)</f>
        <v>2562.0000000000005</v>
      </c>
      <c r="R340" s="134">
        <f t="shared" si="274"/>
        <v>2562.0000000000005</v>
      </c>
      <c r="S340" s="134">
        <f t="shared" si="274"/>
        <v>2562.0000000000005</v>
      </c>
      <c r="T340" s="134">
        <f t="shared" si="274"/>
        <v>2562.0000000000005</v>
      </c>
      <c r="W340" s="286">
        <f t="shared" si="269"/>
        <v>14175.000000000004</v>
      </c>
      <c r="Y340" s="174"/>
      <c r="Z340" s="174" t="s">
        <v>337</v>
      </c>
    </row>
    <row r="341" spans="1:26" s="164" customFormat="1" ht="30" customHeight="1" collapsed="1" thickBot="1" x14ac:dyDescent="0.3">
      <c r="A341" s="179"/>
      <c r="C341" s="386" t="s">
        <v>338</v>
      </c>
      <c r="D341" s="386"/>
      <c r="E341" s="386"/>
      <c r="F341" s="165"/>
      <c r="G341" s="165"/>
      <c r="H341" s="165"/>
      <c r="I341" s="165"/>
      <c r="J341" s="70">
        <f>+J6+J283+J337</f>
        <v>505323</v>
      </c>
      <c r="K341" s="70"/>
      <c r="L341" s="311"/>
      <c r="M341" s="70">
        <f t="shared" ref="M341:T341" si="276">+M6+M283+M337</f>
        <v>18040.5</v>
      </c>
      <c r="N341" s="70">
        <f t="shared" si="276"/>
        <v>18040.5</v>
      </c>
      <c r="O341" s="70">
        <f t="shared" si="276"/>
        <v>18040.5</v>
      </c>
      <c r="P341" s="70">
        <f t="shared" si="276"/>
        <v>18040.5</v>
      </c>
      <c r="Q341" s="70">
        <f t="shared" si="276"/>
        <v>72162</v>
      </c>
      <c r="R341" s="70">
        <f t="shared" si="276"/>
        <v>72162</v>
      </c>
      <c r="S341" s="70">
        <f t="shared" si="276"/>
        <v>72162</v>
      </c>
      <c r="T341" s="70">
        <f t="shared" si="276"/>
        <v>72162</v>
      </c>
      <c r="U341" s="71"/>
      <c r="V341" s="71"/>
      <c r="W341" s="286">
        <f t="shared" si="269"/>
        <v>216675</v>
      </c>
      <c r="X341" s="287"/>
      <c r="Y341" s="165"/>
      <c r="Z341" s="165"/>
    </row>
    <row r="343" spans="1:26" x14ac:dyDescent="0.25">
      <c r="C343" s="7" t="s">
        <v>339</v>
      </c>
    </row>
    <row r="345" spans="1:26" x14ac:dyDescent="0.25">
      <c r="C345" s="40" t="s">
        <v>340</v>
      </c>
    </row>
  </sheetData>
  <autoFilter ref="C5:J345" xr:uid="{00000000-0001-0000-0200-000000000000}"/>
  <mergeCells count="5">
    <mergeCell ref="Y2:AA3"/>
    <mergeCell ref="C6:E6"/>
    <mergeCell ref="C283:E283"/>
    <mergeCell ref="C337:E337"/>
    <mergeCell ref="C341:E341"/>
  </mergeCells>
  <phoneticPr fontId="3" type="noConversion"/>
  <pageMargins left="0.7" right="0.7" top="0.75" bottom="0.75" header="0.3" footer="0.3"/>
  <pageSetup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D84D8-B657-4B6A-840F-6C03207AA200}">
  <sheetPr codeName="Sheet6">
    <tabColor theme="1" tint="0.34998626667073579"/>
  </sheetPr>
  <dimension ref="A1:L28"/>
  <sheetViews>
    <sheetView zoomScale="90" zoomScaleNormal="90" workbookViewId="0">
      <selection activeCell="G13" sqref="G13"/>
    </sheetView>
  </sheetViews>
  <sheetFormatPr baseColWidth="10" defaultColWidth="8.88671875" defaultRowHeight="13.2" x14ac:dyDescent="0.25"/>
  <cols>
    <col min="1" max="1" width="3.44140625" style="7" customWidth="1"/>
    <col min="2" max="2" width="4.5546875" style="7" customWidth="1"/>
    <col min="3" max="3" width="20" style="7" customWidth="1"/>
    <col min="4" max="4" width="26.33203125" style="7" customWidth="1"/>
    <col min="5" max="5" width="20.6640625" style="7" customWidth="1"/>
    <col min="6" max="7" width="26.109375" style="7" customWidth="1"/>
    <col min="8" max="8" width="21.5546875" style="7" customWidth="1"/>
    <col min="9" max="9" width="21.6640625" style="7" customWidth="1"/>
    <col min="10" max="10" width="26.109375" style="7" customWidth="1"/>
    <col min="11" max="11" width="24.6640625" style="7" customWidth="1"/>
    <col min="12" max="12" width="25.33203125" style="7" customWidth="1"/>
    <col min="13" max="13" width="39.6640625" style="7" customWidth="1"/>
    <col min="14" max="16384" width="8.88671875" style="7"/>
  </cols>
  <sheetData>
    <row r="1" spans="1:12" x14ac:dyDescent="0.25">
      <c r="A1" s="387" t="e" vm="1">
        <v>#VALUE!</v>
      </c>
      <c r="B1" s="387"/>
      <c r="C1" s="387"/>
      <c r="D1" s="387"/>
    </row>
    <row r="2" spans="1:12" x14ac:dyDescent="0.25">
      <c r="A2" s="387"/>
      <c r="B2" s="387"/>
      <c r="C2" s="387"/>
      <c r="D2" s="387"/>
    </row>
    <row r="3" spans="1:12" x14ac:dyDescent="0.25">
      <c r="A3" s="387"/>
      <c r="B3" s="387"/>
      <c r="C3" s="387"/>
      <c r="D3" s="387"/>
    </row>
    <row r="4" spans="1:12" x14ac:dyDescent="0.25">
      <c r="A4" s="387"/>
      <c r="B4" s="387"/>
      <c r="C4" s="387"/>
      <c r="D4" s="387"/>
    </row>
    <row r="7" spans="1:12" ht="13.8" x14ac:dyDescent="0.25">
      <c r="B7" s="200" t="s">
        <v>341</v>
      </c>
      <c r="C7" s="200"/>
      <c r="D7" s="199"/>
      <c r="E7" s="199"/>
      <c r="F7" s="199"/>
      <c r="G7" s="199"/>
      <c r="H7" s="199"/>
      <c r="I7" s="199"/>
      <c r="J7" s="199"/>
    </row>
    <row r="8" spans="1:12" ht="13.8" x14ac:dyDescent="0.25">
      <c r="B8" s="200"/>
      <c r="C8" s="200"/>
      <c r="D8" s="201"/>
      <c r="E8" s="199"/>
      <c r="F8" s="199"/>
      <c r="G8" s="199"/>
      <c r="H8" s="199"/>
      <c r="I8" s="199"/>
      <c r="J8" s="199"/>
    </row>
    <row r="9" spans="1:12" ht="13.8" x14ac:dyDescent="0.25">
      <c r="B9" s="200"/>
      <c r="C9" s="200"/>
      <c r="D9" s="201"/>
      <c r="E9" s="199"/>
      <c r="F9" s="199"/>
      <c r="G9" s="199"/>
      <c r="H9" s="199"/>
      <c r="I9" s="199"/>
      <c r="J9" s="199"/>
    </row>
    <row r="10" spans="1:12" x14ac:dyDescent="0.25">
      <c r="B10" s="199"/>
      <c r="C10" s="199"/>
      <c r="D10" s="199"/>
      <c r="E10" s="199"/>
      <c r="F10" s="199"/>
      <c r="G10" s="199"/>
      <c r="H10" s="199"/>
      <c r="I10" s="199"/>
      <c r="J10" s="199"/>
    </row>
    <row r="11" spans="1:12" ht="32.4" customHeight="1" x14ac:dyDescent="0.25">
      <c r="B11" s="199"/>
      <c r="C11" s="266" t="s">
        <v>342</v>
      </c>
      <c r="D11" s="267" t="s">
        <v>343</v>
      </c>
      <c r="E11" s="267" t="s">
        <v>96</v>
      </c>
      <c r="F11" s="268" t="s">
        <v>344</v>
      </c>
      <c r="G11" s="300" t="s">
        <v>345</v>
      </c>
      <c r="H11" s="300" t="s">
        <v>346</v>
      </c>
      <c r="I11" s="300" t="s">
        <v>148</v>
      </c>
      <c r="J11" s="270" t="s">
        <v>347</v>
      </c>
      <c r="K11" s="270" t="s">
        <v>348</v>
      </c>
      <c r="L11" s="270" t="s">
        <v>349</v>
      </c>
    </row>
    <row r="12" spans="1:12" x14ac:dyDescent="0.25">
      <c r="B12" s="199"/>
      <c r="C12" s="269"/>
      <c r="D12" s="269"/>
      <c r="E12" s="269"/>
      <c r="F12" s="269"/>
      <c r="G12" s="269"/>
      <c r="H12" s="269"/>
      <c r="I12" s="269"/>
      <c r="J12" s="271" t="s">
        <v>350</v>
      </c>
      <c r="K12" s="202" t="s">
        <v>99</v>
      </c>
      <c r="L12" s="205">
        <v>50000</v>
      </c>
    </row>
    <row r="13" spans="1:12" x14ac:dyDescent="0.25">
      <c r="B13" s="199"/>
      <c r="C13" s="198" t="s">
        <v>351</v>
      </c>
      <c r="D13" s="198" t="s">
        <v>352</v>
      </c>
      <c r="E13" s="202" t="s">
        <v>99</v>
      </c>
      <c r="F13" s="205">
        <f ca="1">+' RAPPORT FINANCIER N° 01'!H80</f>
        <v>38238.06451612903</v>
      </c>
      <c r="G13" s="298">
        <v>22000</v>
      </c>
      <c r="H13" s="301" t="s">
        <v>353</v>
      </c>
      <c r="I13" s="301">
        <v>235000</v>
      </c>
      <c r="J13" s="198" t="s">
        <v>354</v>
      </c>
      <c r="K13" s="202"/>
      <c r="L13" s="205">
        <v>207000</v>
      </c>
    </row>
    <row r="14" spans="1:12" x14ac:dyDescent="0.25">
      <c r="B14" s="199"/>
      <c r="C14" s="198" t="s">
        <v>355</v>
      </c>
      <c r="D14" s="198" t="s">
        <v>352</v>
      </c>
      <c r="E14" s="202" t="s">
        <v>99</v>
      </c>
      <c r="F14" s="205">
        <f ca="1">+' RAPPORT FINANCIER N° 02'!H80</f>
        <v>172.58064516129031</v>
      </c>
      <c r="G14" s="298"/>
      <c r="H14" s="301" t="s">
        <v>356</v>
      </c>
      <c r="I14" s="301"/>
      <c r="J14" s="198" t="s">
        <v>357</v>
      </c>
      <c r="K14" s="202"/>
      <c r="L14" s="205"/>
    </row>
    <row r="15" spans="1:12" ht="13.2" customHeight="1" x14ac:dyDescent="0.25">
      <c r="B15" s="199"/>
      <c r="C15" s="198" t="s">
        <v>358</v>
      </c>
      <c r="D15" s="198" t="s">
        <v>352</v>
      </c>
      <c r="E15" s="202" t="s">
        <v>99</v>
      </c>
      <c r="F15" s="205">
        <f ca="1">+' RAPPORT FINANCIER N° 03'!H80</f>
        <v>3140</v>
      </c>
      <c r="G15" s="298"/>
      <c r="H15" s="301" t="s">
        <v>359</v>
      </c>
      <c r="I15" s="301"/>
      <c r="J15" s="198" t="s">
        <v>360</v>
      </c>
      <c r="K15" s="202"/>
      <c r="L15" s="205"/>
    </row>
    <row r="16" spans="1:12" ht="13.2" customHeight="1" x14ac:dyDescent="0.25">
      <c r="B16" s="199"/>
      <c r="C16" s="198" t="s">
        <v>361</v>
      </c>
      <c r="D16" s="198" t="s">
        <v>352</v>
      </c>
      <c r="E16" s="202" t="s">
        <v>99</v>
      </c>
      <c r="F16" s="205">
        <f ca="1">+' RAPPORT FINANCIER N° 04'!H80</f>
        <v>404460</v>
      </c>
      <c r="G16" s="298"/>
      <c r="H16" s="301" t="s">
        <v>362</v>
      </c>
      <c r="I16" s="301"/>
      <c r="J16" s="198" t="s">
        <v>363</v>
      </c>
      <c r="K16" s="202"/>
      <c r="L16" s="205"/>
    </row>
    <row r="17" spans="2:12" ht="13.2" customHeight="1" x14ac:dyDescent="0.25">
      <c r="B17" s="199"/>
      <c r="C17" s="198"/>
      <c r="D17" s="198"/>
      <c r="E17" s="197"/>
      <c r="F17" s="206"/>
      <c r="G17" s="299"/>
      <c r="H17" s="302"/>
      <c r="I17" s="302"/>
      <c r="J17" s="198"/>
      <c r="K17" s="197"/>
      <c r="L17" s="206"/>
    </row>
    <row r="18" spans="2:12" ht="13.2" customHeight="1" x14ac:dyDescent="0.25">
      <c r="B18" s="199"/>
      <c r="C18" s="198"/>
      <c r="D18" s="198"/>
      <c r="E18" s="197"/>
      <c r="F18" s="206"/>
      <c r="G18" s="299"/>
      <c r="H18" s="302"/>
      <c r="I18" s="302"/>
      <c r="J18" s="198"/>
      <c r="K18" s="197"/>
      <c r="L18" s="206"/>
    </row>
    <row r="19" spans="2:12" ht="13.2" customHeight="1" x14ac:dyDescent="0.25">
      <c r="B19" s="199"/>
      <c r="C19" s="198"/>
      <c r="D19" s="198"/>
      <c r="E19" s="197"/>
      <c r="F19" s="206"/>
      <c r="G19" s="299"/>
      <c r="H19" s="302"/>
      <c r="I19" s="302"/>
      <c r="J19" s="198"/>
      <c r="K19" s="197"/>
      <c r="L19" s="206"/>
    </row>
    <row r="20" spans="2:12" ht="13.2" customHeight="1" x14ac:dyDescent="0.25">
      <c r="B20" s="199"/>
      <c r="C20" s="198"/>
      <c r="D20" s="198"/>
      <c r="E20" s="197"/>
      <c r="F20" s="206"/>
      <c r="G20" s="299"/>
      <c r="H20" s="302"/>
      <c r="I20" s="302"/>
      <c r="J20" s="198"/>
      <c r="K20" s="197"/>
      <c r="L20" s="206"/>
    </row>
    <row r="21" spans="2:12" ht="13.2" customHeight="1" x14ac:dyDescent="0.25">
      <c r="B21" s="199"/>
      <c r="C21" s="198"/>
      <c r="D21" s="198"/>
      <c r="E21" s="197"/>
      <c r="F21" s="206"/>
      <c r="G21" s="299"/>
      <c r="H21" s="302"/>
      <c r="I21" s="302"/>
      <c r="J21" s="198"/>
      <c r="K21" s="197"/>
      <c r="L21" s="206"/>
    </row>
    <row r="22" spans="2:12" ht="15.6" customHeight="1" thickBot="1" x14ac:dyDescent="0.3">
      <c r="B22" s="199"/>
      <c r="C22" s="203"/>
      <c r="D22" s="203"/>
      <c r="E22" s="203"/>
      <c r="F22" s="207">
        <f ca="1">SUM(F13:F21)</f>
        <v>446010.6451612903</v>
      </c>
      <c r="G22" s="303">
        <f>SUM(G13:G21)</f>
        <v>22000</v>
      </c>
      <c r="H22" s="204"/>
      <c r="I22" s="304">
        <f>SUM(I13:I21)</f>
        <v>235000</v>
      </c>
      <c r="J22" s="204"/>
      <c r="L22" s="303">
        <f>SUM(L12:L21)</f>
        <v>257000</v>
      </c>
    </row>
    <row r="23" spans="2:12" ht="15.6" customHeight="1" thickTop="1" thickBot="1" x14ac:dyDescent="0.3">
      <c r="B23" s="199"/>
      <c r="C23" s="203"/>
      <c r="D23" s="203"/>
      <c r="E23" s="203"/>
      <c r="F23" s="204"/>
      <c r="G23" s="204"/>
      <c r="H23" s="204"/>
      <c r="I23" s="204"/>
      <c r="J23" s="204"/>
    </row>
    <row r="24" spans="2:12" ht="12.6" customHeight="1" thickBot="1" x14ac:dyDescent="0.3">
      <c r="D24" s="208"/>
      <c r="E24" s="209"/>
      <c r="F24" s="213" t="s">
        <v>364</v>
      </c>
      <c r="G24" s="265"/>
      <c r="H24" s="265"/>
      <c r="I24" s="265"/>
      <c r="J24" s="265"/>
      <c r="L24" s="213" t="s">
        <v>365</v>
      </c>
    </row>
    <row r="25" spans="2:12" ht="15" customHeight="1" x14ac:dyDescent="0.25">
      <c r="D25" s="210" t="s">
        <v>366</v>
      </c>
      <c r="E25" s="212">
        <v>505323</v>
      </c>
      <c r="F25" s="212">
        <f ca="1">+E25-F22</f>
        <v>59312.354838709696</v>
      </c>
      <c r="L25" s="212">
        <f>+E25-L22</f>
        <v>248323</v>
      </c>
    </row>
    <row r="26" spans="2:12" ht="15" customHeight="1" thickBot="1" x14ac:dyDescent="0.3">
      <c r="D26" s="210" t="s">
        <v>367</v>
      </c>
      <c r="E26" s="212"/>
      <c r="F26" s="212"/>
      <c r="L26" s="212"/>
    </row>
    <row r="27" spans="2:12" ht="15" customHeight="1" thickBot="1" x14ac:dyDescent="0.3">
      <c r="D27" s="210" t="s">
        <v>368</v>
      </c>
      <c r="E27" s="212"/>
      <c r="F27" s="212"/>
      <c r="L27" s="212"/>
    </row>
    <row r="28" spans="2:12" ht="15" customHeight="1" x14ac:dyDescent="0.25">
      <c r="D28" s="211"/>
      <c r="E28" s="212"/>
      <c r="F28" s="212"/>
      <c r="L28" s="212"/>
    </row>
  </sheetData>
  <mergeCells count="1">
    <mergeCell ref="A1:D4"/>
  </mergeCells>
  <phoneticPr fontId="4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4D5"/>
  </sheetPr>
  <dimension ref="A1:W341"/>
  <sheetViews>
    <sheetView topLeftCell="C7" zoomScale="90" zoomScaleNormal="90" workbookViewId="0">
      <selection activeCell="C7" sqref="C7"/>
    </sheetView>
  </sheetViews>
  <sheetFormatPr baseColWidth="10" defaultColWidth="8.88671875" defaultRowHeight="12.75" customHeight="1" outlineLevelRow="2" outlineLevelCol="1" x14ac:dyDescent="0.25"/>
  <cols>
    <col min="1" max="1" width="8.88671875" style="91" hidden="1" customWidth="1" outlineLevel="1"/>
    <col min="2" max="2" width="2.6640625" style="7" customWidth="1" collapsed="1"/>
    <col min="3" max="3" width="4.109375" style="7" customWidth="1"/>
    <col min="4" max="4" width="5.6640625" style="7" customWidth="1"/>
    <col min="5" max="5" width="64.88671875" style="7" customWidth="1"/>
    <col min="6" max="6" width="15.6640625" style="7" bestFit="1" customWidth="1"/>
    <col min="7" max="7" width="2.88671875" style="7" customWidth="1"/>
    <col min="8" max="8" width="14" style="7" customWidth="1" outlineLevel="1"/>
    <col min="9" max="9" width="14.5546875" style="7" bestFit="1" customWidth="1" outlineLevel="1"/>
    <col min="10" max="10" width="7.6640625" style="16" customWidth="1" outlineLevel="1"/>
    <col min="11" max="12" width="2.33203125" style="7" customWidth="1"/>
    <col min="13" max="13" width="13" style="7" customWidth="1" outlineLevel="1"/>
    <col min="14" max="15" width="11" style="7" customWidth="1" outlineLevel="1"/>
    <col min="16" max="18" width="12.44140625" style="7" customWidth="1" outlineLevel="1"/>
    <col min="19" max="19" width="14.6640625" style="7" customWidth="1" outlineLevel="1"/>
    <col min="20" max="20" width="2.109375" style="7" customWidth="1"/>
    <col min="21" max="22" width="15.6640625" style="7" customWidth="1" outlineLevel="1"/>
    <col min="23" max="23" width="40" style="7" customWidth="1" outlineLevel="1"/>
    <col min="24" max="16384" width="8.88671875" style="7"/>
  </cols>
  <sheetData>
    <row r="1" spans="1:23" ht="21" x14ac:dyDescent="0.4">
      <c r="B1" s="17"/>
      <c r="C1" s="17" t="s">
        <v>369</v>
      </c>
    </row>
    <row r="3" spans="1:23" ht="13.8" thickBot="1" x14ac:dyDescent="0.3">
      <c r="C3" s="62" t="s">
        <v>370</v>
      </c>
    </row>
    <row r="4" spans="1:23" ht="32.4" customHeight="1" thickBot="1" x14ac:dyDescent="0.3">
      <c r="H4" s="393" t="s">
        <v>371</v>
      </c>
      <c r="I4" s="393"/>
      <c r="J4" s="393"/>
      <c r="M4" s="390" t="s">
        <v>372</v>
      </c>
      <c r="N4" s="391"/>
      <c r="O4" s="391"/>
      <c r="P4" s="391"/>
      <c r="Q4" s="391"/>
      <c r="R4" s="391"/>
      <c r="S4" s="392"/>
      <c r="U4" s="388" t="s">
        <v>373</v>
      </c>
      <c r="V4" s="388"/>
      <c r="W4" s="388"/>
    </row>
    <row r="5" spans="1:23" ht="53.4" thickBot="1" x14ac:dyDescent="0.3">
      <c r="F5" s="94" t="s">
        <v>374</v>
      </c>
      <c r="H5" s="80" t="s">
        <v>375</v>
      </c>
      <c r="I5" s="80" t="s">
        <v>376</v>
      </c>
      <c r="J5" s="80" t="s">
        <v>377</v>
      </c>
      <c r="K5" s="131"/>
      <c r="L5" s="131"/>
      <c r="M5" s="80" t="s">
        <v>378</v>
      </c>
      <c r="N5" s="80" t="s">
        <v>379</v>
      </c>
      <c r="O5" s="80" t="s">
        <v>380</v>
      </c>
      <c r="P5" s="80" t="s">
        <v>381</v>
      </c>
      <c r="Q5" s="80" t="s">
        <v>382</v>
      </c>
      <c r="R5" s="80" t="s">
        <v>383</v>
      </c>
      <c r="S5" s="80" t="s">
        <v>384</v>
      </c>
      <c r="U5" s="80" t="s">
        <v>385</v>
      </c>
      <c r="V5" s="80" t="s">
        <v>386</v>
      </c>
      <c r="W5" s="80" t="s">
        <v>387</v>
      </c>
    </row>
    <row r="6" spans="1:23" ht="30" customHeight="1" thickTop="1" thickBot="1" x14ac:dyDescent="0.3">
      <c r="A6" s="166"/>
      <c r="C6" s="191" t="s">
        <v>162</v>
      </c>
      <c r="D6" s="190"/>
      <c r="E6" s="190"/>
      <c r="F6" s="54">
        <f>+F7+F32+F49</f>
        <v>348900</v>
      </c>
      <c r="G6" s="50"/>
      <c r="H6" s="54">
        <f ca="1">+H7+H32+H49</f>
        <v>30129.032258064515</v>
      </c>
      <c r="I6" s="54">
        <f ca="1">+I7+I32+I49</f>
        <v>318770.96774193551</v>
      </c>
      <c r="J6" s="82">
        <f t="shared" ref="J6:J37" ca="1" si="0">IF(ISERROR(+I6/F6)," ",(+I6/F6))</f>
        <v>0.91364565130964603</v>
      </c>
      <c r="K6" s="74"/>
      <c r="L6" s="74"/>
      <c r="M6" s="54">
        <f>+M7+M32+M49</f>
        <v>1000</v>
      </c>
      <c r="N6" s="54">
        <f>+N7+N32+N49</f>
        <v>500</v>
      </c>
      <c r="O6" s="54">
        <f>+O7+O32+O49</f>
        <v>500</v>
      </c>
      <c r="P6" s="54">
        <f t="shared" ref="P6:R6" si="1">+P7+P32+P49</f>
        <v>2500</v>
      </c>
      <c r="Q6" s="54">
        <f t="shared" si="1"/>
        <v>2000</v>
      </c>
      <c r="R6" s="54">
        <f t="shared" si="1"/>
        <v>2000</v>
      </c>
      <c r="S6" s="54">
        <f ca="1">+S7+S32+S49</f>
        <v>38629.032258064515</v>
      </c>
      <c r="T6" s="50"/>
      <c r="U6" s="54">
        <f ca="1">+U7+U32+U49</f>
        <v>310270.96774193551</v>
      </c>
      <c r="V6" s="82">
        <f t="shared" ref="V6:V37" ca="1" si="2">IF(ISERROR(+U6/F6)," ",(+U6/F6))</f>
        <v>0.88928336985364154</v>
      </c>
      <c r="W6" s="54"/>
    </row>
    <row r="7" spans="1:23" s="10" customFormat="1" ht="39.6" x14ac:dyDescent="0.25">
      <c r="A7" s="95"/>
      <c r="B7" s="93"/>
      <c r="C7" s="51" t="s">
        <v>165</v>
      </c>
      <c r="D7" s="52">
        <v>1</v>
      </c>
      <c r="E7" s="53" t="s">
        <v>388</v>
      </c>
      <c r="F7" s="55">
        <f>+F8+F16+F24</f>
        <v>252900</v>
      </c>
      <c r="G7" s="97"/>
      <c r="H7" s="55">
        <f ca="1">+H8+H16+H24</f>
        <v>28129.032258064515</v>
      </c>
      <c r="I7" s="55">
        <f ca="1">+I8+I16+I24</f>
        <v>224770.96774193548</v>
      </c>
      <c r="J7" s="81">
        <f t="shared" ca="1" si="0"/>
        <v>0.88877409150626918</v>
      </c>
      <c r="K7" s="75"/>
      <c r="L7" s="75"/>
      <c r="M7" s="55">
        <f>+M8+M16+M24</f>
        <v>1000</v>
      </c>
      <c r="N7" s="55">
        <f>+N8+N16+N24</f>
        <v>500</v>
      </c>
      <c r="O7" s="55">
        <f>+O8+O16+O24</f>
        <v>500</v>
      </c>
      <c r="P7" s="55">
        <f t="shared" ref="P7:R7" si="3">+P8+P16+P24</f>
        <v>2500</v>
      </c>
      <c r="Q7" s="55">
        <f t="shared" si="3"/>
        <v>2000</v>
      </c>
      <c r="R7" s="55">
        <f t="shared" si="3"/>
        <v>2000</v>
      </c>
      <c r="S7" s="55">
        <f ca="1">+S8+S16+S24</f>
        <v>36629.032258064515</v>
      </c>
      <c r="T7" s="97"/>
      <c r="U7" s="55">
        <f ca="1">+U8+U16+U24</f>
        <v>216270.96774193548</v>
      </c>
      <c r="V7" s="81">
        <f t="shared" ca="1" si="2"/>
        <v>0.85516396892817514</v>
      </c>
      <c r="W7" s="55"/>
    </row>
    <row r="8" spans="1:23" s="44" customFormat="1" ht="19.95" customHeight="1" outlineLevel="1" thickBot="1" x14ac:dyDescent="0.3">
      <c r="A8" s="98"/>
      <c r="B8" s="99"/>
      <c r="C8" s="45" t="s">
        <v>165</v>
      </c>
      <c r="D8" s="45" t="s">
        <v>167</v>
      </c>
      <c r="E8" s="45" t="s">
        <v>168</v>
      </c>
      <c r="F8" s="100">
        <f>+F9+F10+F11+F12+F13+F14+F15</f>
        <v>240900</v>
      </c>
      <c r="G8" s="99"/>
      <c r="H8" s="100">
        <f ca="1">+H9+H10+H11+H12+H13+H14+H15</f>
        <v>16129.032258064515</v>
      </c>
      <c r="I8" s="100">
        <f ca="1">+I9+I10+I11+I12+I13+I14+I15</f>
        <v>224770.96774193548</v>
      </c>
      <c r="J8" s="132">
        <f t="shared" ca="1" si="0"/>
        <v>0.9330467735240161</v>
      </c>
      <c r="K8" s="133"/>
      <c r="L8" s="133"/>
      <c r="M8" s="100">
        <f>SUM(M9:M15)</f>
        <v>500</v>
      </c>
      <c r="N8" s="100">
        <f t="shared" ref="N8:R8" si="4">SUM(N9:N15)</f>
        <v>500</v>
      </c>
      <c r="O8" s="100">
        <f t="shared" si="4"/>
        <v>500</v>
      </c>
      <c r="P8" s="100">
        <f t="shared" si="4"/>
        <v>2500</v>
      </c>
      <c r="Q8" s="100">
        <f t="shared" si="4"/>
        <v>2000</v>
      </c>
      <c r="R8" s="100">
        <f t="shared" si="4"/>
        <v>2000</v>
      </c>
      <c r="S8" s="100">
        <f ca="1">+S9+S10+S11+S12+S13+S14+S15</f>
        <v>24129.032258064515</v>
      </c>
      <c r="T8" s="99"/>
      <c r="U8" s="100">
        <f ca="1">+U9+U10+U11+U12+U13+U14+U15</f>
        <v>216770.96774193548</v>
      </c>
      <c r="V8" s="132">
        <f t="shared" ca="1" si="2"/>
        <v>0.89983797319192815</v>
      </c>
      <c r="W8" s="100"/>
    </row>
    <row r="9" spans="1:23" ht="13.8" outlineLevel="2" thickBot="1" x14ac:dyDescent="0.3">
      <c r="A9" s="98" t="str">
        <f t="shared" ref="A9:A72" si="5">+CONCATENATE(C9,D9)</f>
        <v>A1.1.1</v>
      </c>
      <c r="C9" s="101" t="s">
        <v>165</v>
      </c>
      <c r="D9" s="92" t="s">
        <v>169</v>
      </c>
      <c r="E9" s="101" t="s">
        <v>170</v>
      </c>
      <c r="F9" s="105">
        <v>50400</v>
      </c>
      <c r="H9" s="134">
        <f ca="1">SUMIF(' LISTE DES TRANSACTIONS REP 01'!A:G,A9,' LISTE DES TRANSACTIONS REP 01'!G:G)</f>
        <v>0</v>
      </c>
      <c r="I9" s="134">
        <f ca="1">+F9-H9</f>
        <v>50400</v>
      </c>
      <c r="J9" s="135">
        <f t="shared" ca="1" si="0"/>
        <v>1</v>
      </c>
      <c r="K9" s="136"/>
      <c r="L9" s="136"/>
      <c r="M9" s="137">
        <v>500</v>
      </c>
      <c r="N9" s="137">
        <v>500</v>
      </c>
      <c r="O9" s="137">
        <v>500</v>
      </c>
      <c r="P9" s="137">
        <v>2500</v>
      </c>
      <c r="Q9" s="137">
        <v>2000</v>
      </c>
      <c r="R9" s="137">
        <v>2000</v>
      </c>
      <c r="S9" s="137">
        <f ca="1">H9+M9+N9+O9+P9+Q9+R9</f>
        <v>8000</v>
      </c>
      <c r="U9" s="138">
        <f t="shared" ref="U9:U15" ca="1" si="6">+F9-S9</f>
        <v>42400</v>
      </c>
      <c r="V9" s="139">
        <f t="shared" ca="1" si="2"/>
        <v>0.84126984126984128</v>
      </c>
      <c r="W9" s="138"/>
    </row>
    <row r="10" spans="1:23" ht="13.8" outlineLevel="2" thickBot="1" x14ac:dyDescent="0.3">
      <c r="A10" s="98" t="str">
        <f t="shared" si="5"/>
        <v>A1.1.2</v>
      </c>
      <c r="C10" s="101" t="s">
        <v>165</v>
      </c>
      <c r="D10" s="92" t="s">
        <v>177</v>
      </c>
      <c r="E10" s="101" t="s">
        <v>178</v>
      </c>
      <c r="F10" s="105">
        <v>76750</v>
      </c>
      <c r="H10" s="134">
        <f ca="1">SUMIF(' LISTE DES TRANSACTIONS REP 01'!A:G,A10,' LISTE DES TRANSACTIONS REP 01'!G:G)</f>
        <v>0</v>
      </c>
      <c r="I10" s="134">
        <f t="shared" ref="I10:I31" ca="1" si="7">+F10-H10</f>
        <v>76750</v>
      </c>
      <c r="J10" s="135">
        <f t="shared" ca="1" si="0"/>
        <v>1</v>
      </c>
      <c r="K10" s="136"/>
      <c r="L10" s="136"/>
      <c r="M10" s="137"/>
      <c r="N10" s="137"/>
      <c r="O10" s="137"/>
      <c r="P10" s="137"/>
      <c r="Q10" s="137"/>
      <c r="R10" s="137"/>
      <c r="S10" s="137">
        <f t="shared" ref="S10:S15" ca="1" si="8">H10+M10+N10+O10+P10+Q10+R10</f>
        <v>0</v>
      </c>
      <c r="U10" s="138">
        <f t="shared" ca="1" si="6"/>
        <v>76750</v>
      </c>
      <c r="V10" s="139">
        <f t="shared" ca="1" si="2"/>
        <v>1</v>
      </c>
      <c r="W10" s="138"/>
    </row>
    <row r="11" spans="1:23" ht="13.2" outlineLevel="2" x14ac:dyDescent="0.25">
      <c r="A11" s="98" t="str">
        <f t="shared" si="5"/>
        <v>A1.1.3</v>
      </c>
      <c r="C11" s="101" t="s">
        <v>165</v>
      </c>
      <c r="D11" s="92" t="s">
        <v>186</v>
      </c>
      <c r="E11" s="101" t="s">
        <v>187</v>
      </c>
      <c r="F11" s="105">
        <v>20000</v>
      </c>
      <c r="H11" s="134">
        <f ca="1">SUMIF(' LISTE DES TRANSACTIONS REP 01'!A:G,A11,' LISTE DES TRANSACTIONS REP 01'!G:G)</f>
        <v>1129.0322580645161</v>
      </c>
      <c r="I11" s="134">
        <f t="shared" ca="1" si="7"/>
        <v>18870.967741935485</v>
      </c>
      <c r="J11" s="135">
        <f t="shared" ca="1" si="0"/>
        <v>0.94354838709677424</v>
      </c>
      <c r="K11" s="136"/>
      <c r="L11" s="136"/>
      <c r="M11" s="137"/>
      <c r="N11" s="137"/>
      <c r="O11" s="137"/>
      <c r="P11" s="137"/>
      <c r="Q11" s="137"/>
      <c r="R11" s="137"/>
      <c r="S11" s="137">
        <f t="shared" ca="1" si="8"/>
        <v>1129.0322580645161</v>
      </c>
      <c r="U11" s="138">
        <f t="shared" ca="1" si="6"/>
        <v>18870.967741935485</v>
      </c>
      <c r="V11" s="139">
        <f t="shared" ca="1" si="2"/>
        <v>0.94354838709677424</v>
      </c>
      <c r="W11" s="138"/>
    </row>
    <row r="12" spans="1:23" ht="13.8" outlineLevel="2" thickBot="1" x14ac:dyDescent="0.3">
      <c r="A12" s="98" t="str">
        <f t="shared" si="5"/>
        <v>A1.1.4</v>
      </c>
      <c r="C12" s="101" t="s">
        <v>165</v>
      </c>
      <c r="D12" s="92" t="s">
        <v>192</v>
      </c>
      <c r="E12" s="101" t="s">
        <v>193</v>
      </c>
      <c r="F12" s="105">
        <v>8750</v>
      </c>
      <c r="H12" s="134">
        <f ca="1">SUMIF(' LISTE DES TRANSACTIONS REP 01'!A:G,A12,' LISTE DES TRANSACTIONS REP 01'!G:G)</f>
        <v>0</v>
      </c>
      <c r="I12" s="134">
        <f t="shared" ca="1" si="7"/>
        <v>8750</v>
      </c>
      <c r="J12" s="135">
        <f t="shared" ca="1" si="0"/>
        <v>1</v>
      </c>
      <c r="K12" s="136"/>
      <c r="L12" s="136"/>
      <c r="M12" s="137"/>
      <c r="N12" s="137"/>
      <c r="O12" s="137"/>
      <c r="P12" s="137"/>
      <c r="Q12" s="137"/>
      <c r="R12" s="137"/>
      <c r="S12" s="137">
        <f t="shared" ca="1" si="8"/>
        <v>0</v>
      </c>
      <c r="U12" s="138">
        <f t="shared" ca="1" si="6"/>
        <v>8750</v>
      </c>
      <c r="V12" s="139">
        <f t="shared" ca="1" si="2"/>
        <v>1</v>
      </c>
      <c r="W12" s="138"/>
    </row>
    <row r="13" spans="1:23" ht="13.8" outlineLevel="2" thickBot="1" x14ac:dyDescent="0.3">
      <c r="A13" s="98" t="str">
        <f t="shared" si="5"/>
        <v>A1.1.6</v>
      </c>
      <c r="C13" s="101" t="s">
        <v>165</v>
      </c>
      <c r="D13" s="92" t="s">
        <v>202</v>
      </c>
      <c r="E13" s="101" t="s">
        <v>198</v>
      </c>
      <c r="F13" s="105">
        <v>25000</v>
      </c>
      <c r="H13" s="134">
        <f ca="1">SUMIF(' LISTE DES TRANSACTIONS REP 01'!A:G,A13,' LISTE DES TRANSACTIONS REP 01'!G:G)</f>
        <v>0</v>
      </c>
      <c r="I13" s="134">
        <f t="shared" ca="1" si="7"/>
        <v>25000</v>
      </c>
      <c r="J13" s="135">
        <f t="shared" ca="1" si="0"/>
        <v>1</v>
      </c>
      <c r="K13" s="136"/>
      <c r="L13" s="136"/>
      <c r="M13" s="137"/>
      <c r="N13" s="137"/>
      <c r="O13" s="137"/>
      <c r="P13" s="137"/>
      <c r="Q13" s="137"/>
      <c r="R13" s="137"/>
      <c r="S13" s="137">
        <f t="shared" ca="1" si="8"/>
        <v>0</v>
      </c>
      <c r="U13" s="138">
        <f t="shared" ca="1" si="6"/>
        <v>25000</v>
      </c>
      <c r="V13" s="139">
        <f t="shared" ca="1" si="2"/>
        <v>1</v>
      </c>
      <c r="W13" s="138"/>
    </row>
    <row r="14" spans="1:23" ht="13.8" outlineLevel="2" thickBot="1" x14ac:dyDescent="0.3">
      <c r="A14" s="98" t="str">
        <f t="shared" si="5"/>
        <v>A1.1.7</v>
      </c>
      <c r="C14" s="101" t="s">
        <v>165</v>
      </c>
      <c r="D14" s="92" t="s">
        <v>206</v>
      </c>
      <c r="E14" s="101" t="s">
        <v>203</v>
      </c>
      <c r="F14" s="105">
        <v>60000</v>
      </c>
      <c r="H14" s="134">
        <f ca="1">SUMIF(' LISTE DES TRANSACTIONS REP 01'!A:G,A14,' LISTE DES TRANSACTIONS REP 01'!G:G)</f>
        <v>15000</v>
      </c>
      <c r="I14" s="134">
        <f t="shared" ca="1" si="7"/>
        <v>45000</v>
      </c>
      <c r="J14" s="135">
        <f t="shared" ca="1" si="0"/>
        <v>0.75</v>
      </c>
      <c r="K14" s="136"/>
      <c r="L14" s="136"/>
      <c r="M14" s="137"/>
      <c r="N14" s="137"/>
      <c r="O14" s="137"/>
      <c r="P14" s="137"/>
      <c r="Q14" s="137"/>
      <c r="R14" s="137"/>
      <c r="S14" s="137">
        <f t="shared" ca="1" si="8"/>
        <v>15000</v>
      </c>
      <c r="U14" s="138">
        <f t="shared" ca="1" si="6"/>
        <v>45000</v>
      </c>
      <c r="V14" s="139">
        <f t="shared" ca="1" si="2"/>
        <v>0.75</v>
      </c>
      <c r="W14" s="138"/>
    </row>
    <row r="15" spans="1:23" ht="13.2" outlineLevel="2" x14ac:dyDescent="0.25">
      <c r="A15" s="98" t="str">
        <f t="shared" si="5"/>
        <v>A1.1.8</v>
      </c>
      <c r="C15" s="101" t="s">
        <v>165</v>
      </c>
      <c r="D15" s="92" t="s">
        <v>389</v>
      </c>
      <c r="E15" s="101" t="s">
        <v>207</v>
      </c>
      <c r="F15" s="105">
        <v>0</v>
      </c>
      <c r="H15" s="134">
        <f ca="1">SUMIF(' LISTE DES TRANSACTIONS REP 01'!A:G,A15,' LISTE DES TRANSACTIONS REP 01'!G:G)</f>
        <v>0</v>
      </c>
      <c r="I15" s="134">
        <f t="shared" ca="1" si="7"/>
        <v>0</v>
      </c>
      <c r="J15" s="135" t="str">
        <f t="shared" ca="1" si="0"/>
        <v xml:space="preserve"> </v>
      </c>
      <c r="K15" s="136"/>
      <c r="L15" s="136"/>
      <c r="M15" s="137"/>
      <c r="N15" s="137"/>
      <c r="O15" s="137"/>
      <c r="P15" s="137"/>
      <c r="Q15" s="137"/>
      <c r="R15" s="137"/>
      <c r="S15" s="137">
        <f t="shared" ca="1" si="8"/>
        <v>0</v>
      </c>
      <c r="U15" s="138">
        <f t="shared" ca="1" si="6"/>
        <v>0</v>
      </c>
      <c r="V15" s="139" t="str">
        <f t="shared" ca="1" si="2"/>
        <v xml:space="preserve"> </v>
      </c>
      <c r="W15" s="138"/>
    </row>
    <row r="16" spans="1:23" ht="14.4" outlineLevel="1" thickBot="1" x14ac:dyDescent="0.3">
      <c r="A16" s="98" t="str">
        <f t="shared" si="5"/>
        <v>A1.2</v>
      </c>
      <c r="C16" s="45" t="s">
        <v>165</v>
      </c>
      <c r="D16" s="45" t="s">
        <v>210</v>
      </c>
      <c r="E16" s="45" t="s">
        <v>168</v>
      </c>
      <c r="F16" s="100">
        <f>+F17+F18+F19+F20+F21+F22+F23</f>
        <v>12000</v>
      </c>
      <c r="H16" s="100">
        <f ca="1">+H17+H18+H19+H20+H21+H22+H23</f>
        <v>12000</v>
      </c>
      <c r="I16" s="100">
        <f ca="1">+I17+I18+I19+I20+I21+I22+I23</f>
        <v>0</v>
      </c>
      <c r="J16" s="132">
        <f t="shared" ca="1" si="0"/>
        <v>0</v>
      </c>
      <c r="K16" s="133"/>
      <c r="L16" s="133"/>
      <c r="M16" s="100">
        <f>SUM(M17:M23)</f>
        <v>500</v>
      </c>
      <c r="N16" s="100">
        <f t="shared" ref="N16" si="9">SUM(N17:N23)</f>
        <v>0</v>
      </c>
      <c r="O16" s="100">
        <f t="shared" ref="O16" si="10">SUM(O17:O23)</f>
        <v>0</v>
      </c>
      <c r="P16" s="100">
        <f t="shared" ref="P16" si="11">SUM(P17:P23)</f>
        <v>0</v>
      </c>
      <c r="Q16" s="100">
        <f t="shared" ref="Q16" si="12">SUM(Q17:Q23)</f>
        <v>0</v>
      </c>
      <c r="R16" s="100">
        <f t="shared" ref="R16" si="13">SUM(R17:R23)</f>
        <v>0</v>
      </c>
      <c r="S16" s="100">
        <f ca="1">+S17+S18+S19+S20+S21+S22+S23</f>
        <v>12500</v>
      </c>
      <c r="U16" s="100">
        <f ca="1">+U17+U18+U19+U20+U21+U22+U23</f>
        <v>-500</v>
      </c>
      <c r="V16" s="132">
        <f t="shared" ca="1" si="2"/>
        <v>-4.1666666666666664E-2</v>
      </c>
      <c r="W16" s="100"/>
    </row>
    <row r="17" spans="1:23" ht="13.8" outlineLevel="2" thickBot="1" x14ac:dyDescent="0.3">
      <c r="A17" s="98" t="str">
        <f t="shared" si="5"/>
        <v>A1.2.1</v>
      </c>
      <c r="C17" s="101" t="s">
        <v>165</v>
      </c>
      <c r="D17" s="92" t="s">
        <v>211</v>
      </c>
      <c r="E17" s="101" t="s">
        <v>170</v>
      </c>
      <c r="F17" s="105">
        <v>0</v>
      </c>
      <c r="H17" s="134">
        <f ca="1">SUMIF(' LISTE DES TRANSACTIONS REP 01'!A:G,A17,' LISTE DES TRANSACTIONS REP 01'!G:G)</f>
        <v>0</v>
      </c>
      <c r="I17" s="134">
        <f t="shared" ca="1" si="7"/>
        <v>0</v>
      </c>
      <c r="J17" s="135" t="str">
        <f t="shared" ca="1" si="0"/>
        <v xml:space="preserve"> </v>
      </c>
      <c r="K17" s="136"/>
      <c r="L17" s="136"/>
      <c r="M17" s="137"/>
      <c r="N17" s="137"/>
      <c r="O17" s="137"/>
      <c r="P17" s="137"/>
      <c r="Q17" s="137"/>
      <c r="R17" s="137"/>
      <c r="S17" s="137">
        <f ca="1">H17+M17+N17+O17+P17+Q17+R17</f>
        <v>0</v>
      </c>
      <c r="U17" s="138">
        <f t="shared" ref="U17:U23" ca="1" si="14">+F17-S17</f>
        <v>0</v>
      </c>
      <c r="V17" s="139" t="str">
        <f t="shared" ca="1" si="2"/>
        <v xml:space="preserve"> </v>
      </c>
      <c r="W17" s="138"/>
    </row>
    <row r="18" spans="1:23" ht="13.8" outlineLevel="2" thickBot="1" x14ac:dyDescent="0.3">
      <c r="A18" s="98" t="str">
        <f t="shared" si="5"/>
        <v>A1.2.2</v>
      </c>
      <c r="C18" s="101" t="s">
        <v>165</v>
      </c>
      <c r="D18" s="92" t="s">
        <v>213</v>
      </c>
      <c r="E18" s="101" t="s">
        <v>178</v>
      </c>
      <c r="F18" s="105">
        <v>12000</v>
      </c>
      <c r="H18" s="134">
        <f ca="1">SUMIF(' LISTE DES TRANSACTIONS REP 01'!A:G,A18,' LISTE DES TRANSACTIONS REP 01'!G:G)</f>
        <v>12000</v>
      </c>
      <c r="I18" s="134">
        <f t="shared" ca="1" si="7"/>
        <v>0</v>
      </c>
      <c r="J18" s="135">
        <f t="shared" ca="1" si="0"/>
        <v>0</v>
      </c>
      <c r="K18" s="136"/>
      <c r="L18" s="136"/>
      <c r="M18" s="137">
        <v>500</v>
      </c>
      <c r="N18" s="137"/>
      <c r="O18" s="137"/>
      <c r="P18" s="137"/>
      <c r="Q18" s="137"/>
      <c r="R18" s="137"/>
      <c r="S18" s="137">
        <f t="shared" ref="S18:S23" ca="1" si="15">H18+M18+N18+O18+P18+Q18+R18</f>
        <v>12500</v>
      </c>
      <c r="U18" s="138">
        <f t="shared" ca="1" si="14"/>
        <v>-500</v>
      </c>
      <c r="V18" s="139">
        <f t="shared" ca="1" si="2"/>
        <v>-4.1666666666666664E-2</v>
      </c>
      <c r="W18" s="138"/>
    </row>
    <row r="19" spans="1:23" ht="13.2" outlineLevel="2" x14ac:dyDescent="0.25">
      <c r="A19" s="98" t="str">
        <f t="shared" si="5"/>
        <v>A1.2.3</v>
      </c>
      <c r="C19" s="101" t="s">
        <v>165</v>
      </c>
      <c r="D19" s="92" t="s">
        <v>215</v>
      </c>
      <c r="E19" s="101" t="s">
        <v>187</v>
      </c>
      <c r="F19" s="105">
        <v>0</v>
      </c>
      <c r="H19" s="134">
        <f ca="1">SUMIF(' LISTE DES TRANSACTIONS REP 01'!A:G,A19,' LISTE DES TRANSACTIONS REP 01'!G:G)</f>
        <v>0</v>
      </c>
      <c r="I19" s="134">
        <f t="shared" ca="1" si="7"/>
        <v>0</v>
      </c>
      <c r="J19" s="135" t="str">
        <f t="shared" ca="1" si="0"/>
        <v xml:space="preserve"> </v>
      </c>
      <c r="K19" s="136"/>
      <c r="L19" s="136"/>
      <c r="M19" s="137"/>
      <c r="N19" s="137"/>
      <c r="O19" s="137"/>
      <c r="P19" s="137"/>
      <c r="Q19" s="137"/>
      <c r="R19" s="137"/>
      <c r="S19" s="137">
        <f t="shared" ca="1" si="15"/>
        <v>0</v>
      </c>
      <c r="U19" s="138">
        <f t="shared" ca="1" si="14"/>
        <v>0</v>
      </c>
      <c r="V19" s="139" t="str">
        <f t="shared" ca="1" si="2"/>
        <v xml:space="preserve"> </v>
      </c>
      <c r="W19" s="138"/>
    </row>
    <row r="20" spans="1:23" ht="13.8" outlineLevel="2" thickBot="1" x14ac:dyDescent="0.3">
      <c r="A20" s="98" t="str">
        <f t="shared" si="5"/>
        <v>A1.2.4</v>
      </c>
      <c r="C20" s="101" t="s">
        <v>165</v>
      </c>
      <c r="D20" s="92" t="s">
        <v>216</v>
      </c>
      <c r="E20" s="101" t="s">
        <v>193</v>
      </c>
      <c r="F20" s="105">
        <v>0</v>
      </c>
      <c r="H20" s="134">
        <f ca="1">SUMIF(' LISTE DES TRANSACTIONS REP 01'!A:G,A20,' LISTE DES TRANSACTIONS REP 01'!G:G)</f>
        <v>0</v>
      </c>
      <c r="I20" s="134">
        <f t="shared" ca="1" si="7"/>
        <v>0</v>
      </c>
      <c r="J20" s="135" t="str">
        <f t="shared" ca="1" si="0"/>
        <v xml:space="preserve"> </v>
      </c>
      <c r="K20" s="136"/>
      <c r="L20" s="136"/>
      <c r="M20" s="137"/>
      <c r="N20" s="137"/>
      <c r="O20" s="137"/>
      <c r="P20" s="137"/>
      <c r="Q20" s="137"/>
      <c r="R20" s="137"/>
      <c r="S20" s="137">
        <f t="shared" ca="1" si="15"/>
        <v>0</v>
      </c>
      <c r="U20" s="138">
        <f t="shared" ca="1" si="14"/>
        <v>0</v>
      </c>
      <c r="V20" s="139" t="str">
        <f t="shared" ca="1" si="2"/>
        <v xml:space="preserve"> </v>
      </c>
      <c r="W20" s="138"/>
    </row>
    <row r="21" spans="1:23" ht="13.8" outlineLevel="2" thickBot="1" x14ac:dyDescent="0.3">
      <c r="A21" s="98" t="str">
        <f t="shared" si="5"/>
        <v>A1.2.5</v>
      </c>
      <c r="C21" s="101" t="s">
        <v>165</v>
      </c>
      <c r="D21" s="92" t="s">
        <v>217</v>
      </c>
      <c r="E21" s="101" t="s">
        <v>198</v>
      </c>
      <c r="F21" s="105">
        <v>0</v>
      </c>
      <c r="H21" s="134">
        <f ca="1">SUMIF(' LISTE DES TRANSACTIONS REP 01'!A:G,A21,' LISTE DES TRANSACTIONS REP 01'!G:G)</f>
        <v>0</v>
      </c>
      <c r="I21" s="134">
        <f t="shared" ca="1" si="7"/>
        <v>0</v>
      </c>
      <c r="J21" s="135" t="str">
        <f t="shared" ca="1" si="0"/>
        <v xml:space="preserve"> </v>
      </c>
      <c r="K21" s="136"/>
      <c r="L21" s="136"/>
      <c r="M21" s="137"/>
      <c r="N21" s="137"/>
      <c r="O21" s="137"/>
      <c r="P21" s="137"/>
      <c r="Q21" s="137"/>
      <c r="R21" s="137"/>
      <c r="S21" s="137">
        <f t="shared" ca="1" si="15"/>
        <v>0</v>
      </c>
      <c r="U21" s="138">
        <f t="shared" ca="1" si="14"/>
        <v>0</v>
      </c>
      <c r="V21" s="139" t="str">
        <f t="shared" ca="1" si="2"/>
        <v xml:space="preserve"> </v>
      </c>
      <c r="W21" s="138"/>
    </row>
    <row r="22" spans="1:23" ht="13.8" outlineLevel="2" thickBot="1" x14ac:dyDescent="0.3">
      <c r="A22" s="98" t="str">
        <f t="shared" si="5"/>
        <v>A1.2.6</v>
      </c>
      <c r="C22" s="101" t="s">
        <v>165</v>
      </c>
      <c r="D22" s="92" t="s">
        <v>218</v>
      </c>
      <c r="E22" s="101" t="s">
        <v>203</v>
      </c>
      <c r="F22" s="105">
        <v>0</v>
      </c>
      <c r="H22" s="134">
        <f ca="1">SUMIF(' LISTE DES TRANSACTIONS REP 01'!A:G,A22,' LISTE DES TRANSACTIONS REP 01'!G:G)</f>
        <v>0</v>
      </c>
      <c r="I22" s="134">
        <f t="shared" ca="1" si="7"/>
        <v>0</v>
      </c>
      <c r="J22" s="135" t="str">
        <f t="shared" ca="1" si="0"/>
        <v xml:space="preserve"> </v>
      </c>
      <c r="K22" s="136"/>
      <c r="L22" s="136"/>
      <c r="M22" s="137"/>
      <c r="N22" s="137"/>
      <c r="O22" s="137"/>
      <c r="P22" s="137"/>
      <c r="Q22" s="137"/>
      <c r="R22" s="137"/>
      <c r="S22" s="137">
        <f t="shared" ca="1" si="15"/>
        <v>0</v>
      </c>
      <c r="U22" s="138">
        <f t="shared" ca="1" si="14"/>
        <v>0</v>
      </c>
      <c r="V22" s="139" t="str">
        <f t="shared" ca="1" si="2"/>
        <v xml:space="preserve"> </v>
      </c>
      <c r="W22" s="138"/>
    </row>
    <row r="23" spans="1:23" ht="13.2" outlineLevel="2" x14ac:dyDescent="0.25">
      <c r="A23" s="98" t="str">
        <f t="shared" si="5"/>
        <v>A1.2.7</v>
      </c>
      <c r="C23" s="101" t="s">
        <v>165</v>
      </c>
      <c r="D23" s="92" t="s">
        <v>219</v>
      </c>
      <c r="E23" s="101" t="s">
        <v>207</v>
      </c>
      <c r="F23" s="105">
        <v>0</v>
      </c>
      <c r="H23" s="134">
        <f ca="1">SUMIF(' LISTE DES TRANSACTIONS REP 01'!A:G,A23,' LISTE DES TRANSACTIONS REP 01'!G:G)</f>
        <v>0</v>
      </c>
      <c r="I23" s="134">
        <f t="shared" ca="1" si="7"/>
        <v>0</v>
      </c>
      <c r="J23" s="135" t="str">
        <f t="shared" ca="1" si="0"/>
        <v xml:space="preserve"> </v>
      </c>
      <c r="K23" s="136"/>
      <c r="L23" s="136"/>
      <c r="M23" s="137"/>
      <c r="N23" s="137"/>
      <c r="O23" s="137"/>
      <c r="P23" s="137"/>
      <c r="Q23" s="137"/>
      <c r="R23" s="137"/>
      <c r="S23" s="137">
        <f t="shared" ca="1" si="15"/>
        <v>0</v>
      </c>
      <c r="U23" s="138">
        <f t="shared" ca="1" si="14"/>
        <v>0</v>
      </c>
      <c r="V23" s="139" t="str">
        <f t="shared" ca="1" si="2"/>
        <v xml:space="preserve"> </v>
      </c>
      <c r="W23" s="138"/>
    </row>
    <row r="24" spans="1:23" ht="14.4" outlineLevel="1" thickBot="1" x14ac:dyDescent="0.3">
      <c r="A24" s="98" t="str">
        <f t="shared" si="5"/>
        <v>A1.3</v>
      </c>
      <c r="C24" s="45" t="s">
        <v>165</v>
      </c>
      <c r="D24" s="45" t="s">
        <v>220</v>
      </c>
      <c r="E24" s="45" t="s">
        <v>168</v>
      </c>
      <c r="F24" s="100">
        <f>+F25+F26+F27+F28+F29+F30+F31</f>
        <v>0</v>
      </c>
      <c r="H24" s="100">
        <f ca="1">+H25+H26+H27+H28+H29+H30+H31</f>
        <v>0</v>
      </c>
      <c r="I24" s="100">
        <f ca="1">+I25+I26+I27+I28+I29+I30+I31</f>
        <v>0</v>
      </c>
      <c r="J24" s="132" t="str">
        <f t="shared" ca="1" si="0"/>
        <v xml:space="preserve"> </v>
      </c>
      <c r="K24" s="133"/>
      <c r="L24" s="133"/>
      <c r="M24" s="100">
        <f>SUM(M25:M31)</f>
        <v>0</v>
      </c>
      <c r="N24" s="100">
        <f t="shared" ref="N24" si="16">SUM(N25:N31)</f>
        <v>0</v>
      </c>
      <c r="O24" s="100">
        <f t="shared" ref="O24" si="17">SUM(O25:O31)</f>
        <v>0</v>
      </c>
      <c r="P24" s="100">
        <f t="shared" ref="P24" si="18">SUM(P25:P31)</f>
        <v>0</v>
      </c>
      <c r="Q24" s="100">
        <f t="shared" ref="Q24" si="19">SUM(Q25:Q31)</f>
        <v>0</v>
      </c>
      <c r="R24" s="100">
        <f t="shared" ref="R24" si="20">SUM(R25:R31)</f>
        <v>0</v>
      </c>
      <c r="S24" s="100">
        <f ca="1">+S25+S26+S27+S28+S29+S30+S31</f>
        <v>0</v>
      </c>
      <c r="U24" s="100">
        <f ca="1">+U25+U26+U27+U28+U29+U30+U31</f>
        <v>0</v>
      </c>
      <c r="V24" s="132" t="str">
        <f t="shared" ca="1" si="2"/>
        <v xml:space="preserve"> </v>
      </c>
      <c r="W24" s="100"/>
    </row>
    <row r="25" spans="1:23" ht="13.8" outlineLevel="2" thickBot="1" x14ac:dyDescent="0.3">
      <c r="A25" s="98" t="str">
        <f t="shared" si="5"/>
        <v>A1.3.1</v>
      </c>
      <c r="C25" s="101" t="s">
        <v>165</v>
      </c>
      <c r="D25" s="92" t="s">
        <v>221</v>
      </c>
      <c r="E25" s="101" t="s">
        <v>170</v>
      </c>
      <c r="F25" s="105">
        <v>0</v>
      </c>
      <c r="H25" s="134">
        <f ca="1">SUMIF(' LISTE DES TRANSACTIONS REP 01'!A:G,A25,' LISTE DES TRANSACTIONS REP 01'!G:G)</f>
        <v>0</v>
      </c>
      <c r="I25" s="134">
        <f t="shared" ca="1" si="7"/>
        <v>0</v>
      </c>
      <c r="J25" s="135" t="str">
        <f t="shared" ca="1" si="0"/>
        <v xml:space="preserve"> </v>
      </c>
      <c r="K25" s="136"/>
      <c r="L25" s="136"/>
      <c r="M25" s="137"/>
      <c r="N25" s="137"/>
      <c r="O25" s="137"/>
      <c r="P25" s="137"/>
      <c r="Q25" s="137"/>
      <c r="R25" s="137"/>
      <c r="S25" s="137">
        <f ca="1">H25+M25+N25+O25+P25+Q25+R25</f>
        <v>0</v>
      </c>
      <c r="U25" s="138">
        <f t="shared" ref="U25:U31" ca="1" si="21">+F25-S25</f>
        <v>0</v>
      </c>
      <c r="V25" s="139" t="str">
        <f t="shared" ca="1" si="2"/>
        <v xml:space="preserve"> </v>
      </c>
      <c r="W25" s="138"/>
    </row>
    <row r="26" spans="1:23" ht="13.8" outlineLevel="2" thickBot="1" x14ac:dyDescent="0.3">
      <c r="A26" s="98" t="str">
        <f t="shared" si="5"/>
        <v>A1.3.2</v>
      </c>
      <c r="C26" s="101" t="s">
        <v>165</v>
      </c>
      <c r="D26" s="92" t="s">
        <v>222</v>
      </c>
      <c r="E26" s="101" t="s">
        <v>178</v>
      </c>
      <c r="F26" s="105">
        <v>0</v>
      </c>
      <c r="H26" s="134">
        <f ca="1">SUMIF(' LISTE DES TRANSACTIONS REP 01'!A:G,A26,' LISTE DES TRANSACTIONS REP 01'!G:G)</f>
        <v>0</v>
      </c>
      <c r="I26" s="134">
        <f t="shared" ca="1" si="7"/>
        <v>0</v>
      </c>
      <c r="J26" s="135" t="str">
        <f t="shared" ca="1" si="0"/>
        <v xml:space="preserve"> </v>
      </c>
      <c r="K26" s="136"/>
      <c r="L26" s="136"/>
      <c r="M26" s="137"/>
      <c r="N26" s="137"/>
      <c r="O26" s="137"/>
      <c r="P26" s="137"/>
      <c r="Q26" s="137"/>
      <c r="R26" s="137"/>
      <c r="S26" s="137">
        <f t="shared" ref="S26:S31" ca="1" si="22">H26+M26+N26+O26+P26+Q26+R26</f>
        <v>0</v>
      </c>
      <c r="U26" s="138">
        <f t="shared" ca="1" si="21"/>
        <v>0</v>
      </c>
      <c r="V26" s="139" t="str">
        <f t="shared" ca="1" si="2"/>
        <v xml:space="preserve"> </v>
      </c>
      <c r="W26" s="138"/>
    </row>
    <row r="27" spans="1:23" ht="13.2" outlineLevel="2" x14ac:dyDescent="0.25">
      <c r="A27" s="98" t="str">
        <f t="shared" si="5"/>
        <v>A1.3.3</v>
      </c>
      <c r="C27" s="101" t="s">
        <v>165</v>
      </c>
      <c r="D27" s="92" t="s">
        <v>223</v>
      </c>
      <c r="E27" s="101" t="s">
        <v>187</v>
      </c>
      <c r="F27" s="105">
        <v>0</v>
      </c>
      <c r="H27" s="134">
        <f ca="1">SUMIF(' LISTE DES TRANSACTIONS REP 01'!A:G,A27,' LISTE DES TRANSACTIONS REP 01'!G:G)</f>
        <v>0</v>
      </c>
      <c r="I27" s="134">
        <f t="shared" ca="1" si="7"/>
        <v>0</v>
      </c>
      <c r="J27" s="135" t="str">
        <f t="shared" ca="1" si="0"/>
        <v xml:space="preserve"> </v>
      </c>
      <c r="K27" s="136"/>
      <c r="L27" s="136"/>
      <c r="M27" s="137"/>
      <c r="N27" s="137"/>
      <c r="O27" s="137"/>
      <c r="P27" s="137"/>
      <c r="Q27" s="137"/>
      <c r="R27" s="137"/>
      <c r="S27" s="137">
        <f t="shared" ca="1" si="22"/>
        <v>0</v>
      </c>
      <c r="U27" s="138">
        <f t="shared" ca="1" si="21"/>
        <v>0</v>
      </c>
      <c r="V27" s="139" t="str">
        <f t="shared" ca="1" si="2"/>
        <v xml:space="preserve"> </v>
      </c>
      <c r="W27" s="138"/>
    </row>
    <row r="28" spans="1:23" ht="13.8" outlineLevel="2" thickBot="1" x14ac:dyDescent="0.3">
      <c r="A28" s="98" t="str">
        <f t="shared" si="5"/>
        <v>A1.3.4</v>
      </c>
      <c r="C28" s="101" t="s">
        <v>165</v>
      </c>
      <c r="D28" s="92" t="s">
        <v>224</v>
      </c>
      <c r="E28" s="101" t="s">
        <v>193</v>
      </c>
      <c r="F28" s="105">
        <v>0</v>
      </c>
      <c r="H28" s="134">
        <f ca="1">SUMIF(' LISTE DES TRANSACTIONS REP 01'!A:G,A28,' LISTE DES TRANSACTIONS REP 01'!G:G)</f>
        <v>0</v>
      </c>
      <c r="I28" s="134">
        <f t="shared" ca="1" si="7"/>
        <v>0</v>
      </c>
      <c r="J28" s="135" t="str">
        <f t="shared" ca="1" si="0"/>
        <v xml:space="preserve"> </v>
      </c>
      <c r="K28" s="136"/>
      <c r="L28" s="136"/>
      <c r="M28" s="137"/>
      <c r="N28" s="137"/>
      <c r="O28" s="137"/>
      <c r="P28" s="137"/>
      <c r="Q28" s="137"/>
      <c r="R28" s="137"/>
      <c r="S28" s="137">
        <f t="shared" ca="1" si="22"/>
        <v>0</v>
      </c>
      <c r="U28" s="138">
        <f t="shared" ca="1" si="21"/>
        <v>0</v>
      </c>
      <c r="V28" s="139" t="str">
        <f t="shared" ca="1" si="2"/>
        <v xml:space="preserve"> </v>
      </c>
      <c r="W28" s="138"/>
    </row>
    <row r="29" spans="1:23" ht="13.8" outlineLevel="2" thickBot="1" x14ac:dyDescent="0.3">
      <c r="A29" s="98" t="str">
        <f t="shared" si="5"/>
        <v>A1.3.5</v>
      </c>
      <c r="C29" s="101" t="s">
        <v>165</v>
      </c>
      <c r="D29" s="92" t="s">
        <v>225</v>
      </c>
      <c r="E29" s="101" t="s">
        <v>198</v>
      </c>
      <c r="F29" s="105">
        <v>0</v>
      </c>
      <c r="H29" s="134">
        <f ca="1">SUMIF(' LISTE DES TRANSACTIONS REP 01'!A:G,A29,' LISTE DES TRANSACTIONS REP 01'!G:G)</f>
        <v>0</v>
      </c>
      <c r="I29" s="134">
        <f t="shared" ca="1" si="7"/>
        <v>0</v>
      </c>
      <c r="J29" s="135" t="str">
        <f t="shared" ca="1" si="0"/>
        <v xml:space="preserve"> </v>
      </c>
      <c r="K29" s="136"/>
      <c r="L29" s="136"/>
      <c r="M29" s="137"/>
      <c r="N29" s="137"/>
      <c r="O29" s="137"/>
      <c r="P29" s="137"/>
      <c r="Q29" s="137"/>
      <c r="R29" s="137"/>
      <c r="S29" s="137">
        <f t="shared" ca="1" si="22"/>
        <v>0</v>
      </c>
      <c r="U29" s="138">
        <f t="shared" ca="1" si="21"/>
        <v>0</v>
      </c>
      <c r="V29" s="139" t="str">
        <f t="shared" ca="1" si="2"/>
        <v xml:space="preserve"> </v>
      </c>
      <c r="W29" s="138"/>
    </row>
    <row r="30" spans="1:23" ht="13.8" outlineLevel="2" thickBot="1" x14ac:dyDescent="0.3">
      <c r="A30" s="98" t="str">
        <f t="shared" si="5"/>
        <v>A1.3.6</v>
      </c>
      <c r="C30" s="101" t="s">
        <v>165</v>
      </c>
      <c r="D30" s="92" t="s">
        <v>226</v>
      </c>
      <c r="E30" s="101" t="s">
        <v>203</v>
      </c>
      <c r="F30" s="105">
        <v>0</v>
      </c>
      <c r="H30" s="134">
        <f ca="1">SUMIF(' LISTE DES TRANSACTIONS REP 01'!A:G,A30,' LISTE DES TRANSACTIONS REP 01'!G:G)</f>
        <v>0</v>
      </c>
      <c r="I30" s="134">
        <f t="shared" ca="1" si="7"/>
        <v>0</v>
      </c>
      <c r="J30" s="135" t="str">
        <f t="shared" ca="1" si="0"/>
        <v xml:space="preserve"> </v>
      </c>
      <c r="K30" s="136"/>
      <c r="L30" s="136"/>
      <c r="M30" s="137"/>
      <c r="N30" s="137"/>
      <c r="O30" s="137"/>
      <c r="P30" s="137"/>
      <c r="Q30" s="137"/>
      <c r="R30" s="137"/>
      <c r="S30" s="137">
        <f t="shared" ca="1" si="22"/>
        <v>0</v>
      </c>
      <c r="U30" s="138">
        <f t="shared" ca="1" si="21"/>
        <v>0</v>
      </c>
      <c r="V30" s="139" t="str">
        <f t="shared" ca="1" si="2"/>
        <v xml:space="preserve"> </v>
      </c>
      <c r="W30" s="138"/>
    </row>
    <row r="31" spans="1:23" ht="13.8" outlineLevel="2" thickBot="1" x14ac:dyDescent="0.3">
      <c r="A31" s="98" t="str">
        <f t="shared" si="5"/>
        <v>A1.3.7</v>
      </c>
      <c r="C31" s="101" t="s">
        <v>165</v>
      </c>
      <c r="D31" s="92" t="s">
        <v>227</v>
      </c>
      <c r="E31" s="101" t="s">
        <v>207</v>
      </c>
      <c r="F31" s="105">
        <v>0</v>
      </c>
      <c r="H31" s="134">
        <f ca="1">SUMIF(' LISTE DES TRANSACTIONS REP 01'!A:G,A31,' LISTE DES TRANSACTIONS REP 01'!G:G)</f>
        <v>0</v>
      </c>
      <c r="I31" s="134">
        <f t="shared" ca="1" si="7"/>
        <v>0</v>
      </c>
      <c r="J31" s="135" t="str">
        <f t="shared" ca="1" si="0"/>
        <v xml:space="preserve"> </v>
      </c>
      <c r="K31" s="136"/>
      <c r="L31" s="136"/>
      <c r="M31" s="137"/>
      <c r="N31" s="137"/>
      <c r="O31" s="137"/>
      <c r="P31" s="137"/>
      <c r="Q31" s="137"/>
      <c r="R31" s="137"/>
      <c r="S31" s="137">
        <f t="shared" ca="1" si="22"/>
        <v>0</v>
      </c>
      <c r="U31" s="138">
        <f t="shared" ca="1" si="21"/>
        <v>0</v>
      </c>
      <c r="V31" s="139" t="str">
        <f t="shared" ca="1" si="2"/>
        <v xml:space="preserve"> </v>
      </c>
      <c r="W31" s="138"/>
    </row>
    <row r="32" spans="1:23" s="10" customFormat="1" ht="39.6" x14ac:dyDescent="0.25">
      <c r="A32" s="98" t="str">
        <f t="shared" si="5"/>
        <v>A2</v>
      </c>
      <c r="B32" s="93"/>
      <c r="C32" s="51" t="s">
        <v>390</v>
      </c>
      <c r="D32" s="52">
        <v>2</v>
      </c>
      <c r="E32" s="53" t="s">
        <v>391</v>
      </c>
      <c r="F32" s="55">
        <f>+F33+F41</f>
        <v>0</v>
      </c>
      <c r="G32" s="97"/>
      <c r="H32" s="55">
        <f ca="1">+H33+H41</f>
        <v>0</v>
      </c>
      <c r="I32" s="55">
        <f t="shared" ref="I32" ca="1" si="23">+I33+I41</f>
        <v>0</v>
      </c>
      <c r="J32" s="81" t="str">
        <f t="shared" ca="1" si="0"/>
        <v xml:space="preserve"> </v>
      </c>
      <c r="K32" s="75"/>
      <c r="L32" s="75"/>
      <c r="M32" s="55">
        <f t="shared" ref="M32:S32" si="24">+M33+M41</f>
        <v>0</v>
      </c>
      <c r="N32" s="55">
        <f t="shared" si="24"/>
        <v>0</v>
      </c>
      <c r="O32" s="55">
        <f t="shared" si="24"/>
        <v>0</v>
      </c>
      <c r="P32" s="55"/>
      <c r="Q32" s="55"/>
      <c r="R32" s="55"/>
      <c r="S32" s="55">
        <f t="shared" ca="1" si="24"/>
        <v>0</v>
      </c>
      <c r="T32" s="97"/>
      <c r="U32" s="55">
        <f t="shared" ref="U32" ca="1" si="25">+U33+U41</f>
        <v>0</v>
      </c>
      <c r="V32" s="81" t="str">
        <f t="shared" ca="1" si="2"/>
        <v xml:space="preserve"> </v>
      </c>
      <c r="W32" s="55"/>
    </row>
    <row r="33" spans="1:23" ht="14.4" outlineLevel="1" thickBot="1" x14ac:dyDescent="0.3">
      <c r="A33" s="98" t="str">
        <f t="shared" si="5"/>
        <v>A2.1</v>
      </c>
      <c r="C33" s="45" t="s">
        <v>165</v>
      </c>
      <c r="D33" s="45" t="s">
        <v>229</v>
      </c>
      <c r="E33" s="45" t="s">
        <v>168</v>
      </c>
      <c r="F33" s="100">
        <f>+F34+F35+F36+F37+F38+F39+F40</f>
        <v>0</v>
      </c>
      <c r="H33" s="100">
        <f ca="1">+H34+H35+H36+H37+H38+H39+H40</f>
        <v>0</v>
      </c>
      <c r="I33" s="100">
        <f ca="1">+I34+I35+I36+I37+I38+I39+I40</f>
        <v>0</v>
      </c>
      <c r="J33" s="132" t="str">
        <f t="shared" ca="1" si="0"/>
        <v xml:space="preserve"> </v>
      </c>
      <c r="K33" s="133"/>
      <c r="L33" s="133"/>
      <c r="M33" s="100">
        <f>SUM(M34:M40)</f>
        <v>0</v>
      </c>
      <c r="N33" s="100">
        <f t="shared" ref="N33" si="26">SUM(N34:N40)</f>
        <v>0</v>
      </c>
      <c r="O33" s="100">
        <f t="shared" ref="O33" si="27">SUM(O34:O40)</f>
        <v>0</v>
      </c>
      <c r="P33" s="100">
        <f t="shared" ref="P33" si="28">SUM(P34:P40)</f>
        <v>0</v>
      </c>
      <c r="Q33" s="100">
        <f t="shared" ref="Q33" si="29">SUM(Q34:Q40)</f>
        <v>0</v>
      </c>
      <c r="R33" s="100">
        <f t="shared" ref="R33" si="30">SUM(R34:R40)</f>
        <v>0</v>
      </c>
      <c r="S33" s="100">
        <f ca="1">+S34+S35+S36+S37+S38+S39+S40</f>
        <v>0</v>
      </c>
      <c r="U33" s="100">
        <f ca="1">+U34+U35+U36+U37+U38+U39+U40</f>
        <v>0</v>
      </c>
      <c r="V33" s="132" t="str">
        <f t="shared" ca="1" si="2"/>
        <v xml:space="preserve"> </v>
      </c>
      <c r="W33" s="100"/>
    </row>
    <row r="34" spans="1:23" ht="13.8" outlineLevel="2" thickBot="1" x14ac:dyDescent="0.3">
      <c r="A34" s="98" t="str">
        <f t="shared" si="5"/>
        <v>A2.1.1</v>
      </c>
      <c r="C34" s="101" t="s">
        <v>165</v>
      </c>
      <c r="D34" s="92" t="s">
        <v>230</v>
      </c>
      <c r="E34" s="101" t="s">
        <v>170</v>
      </c>
      <c r="F34" s="105">
        <v>0</v>
      </c>
      <c r="H34" s="134">
        <f ca="1">SUMIF(' LISTE DES TRANSACTIONS REP 01'!A:G,A34,' LISTE DES TRANSACTIONS REP 01'!G:G)</f>
        <v>0</v>
      </c>
      <c r="I34" s="134">
        <f t="shared" ref="I34:I40" ca="1" si="31">+F34-H34</f>
        <v>0</v>
      </c>
      <c r="J34" s="135" t="str">
        <f t="shared" ca="1" si="0"/>
        <v xml:space="preserve"> </v>
      </c>
      <c r="K34" s="136"/>
      <c r="L34" s="136"/>
      <c r="M34" s="137"/>
      <c r="N34" s="137"/>
      <c r="O34" s="137"/>
      <c r="P34" s="137"/>
      <c r="Q34" s="137"/>
      <c r="R34" s="137"/>
      <c r="S34" s="137">
        <f ca="1">H34+M34+N34+O34+P34+Q34+R34</f>
        <v>0</v>
      </c>
      <c r="U34" s="138">
        <f t="shared" ref="U34:U40" ca="1" si="32">+F34-S34</f>
        <v>0</v>
      </c>
      <c r="V34" s="139" t="str">
        <f t="shared" ca="1" si="2"/>
        <v xml:space="preserve"> </v>
      </c>
      <c r="W34" s="138"/>
    </row>
    <row r="35" spans="1:23" ht="13.2" outlineLevel="2" x14ac:dyDescent="0.25">
      <c r="A35" s="98" t="str">
        <f t="shared" si="5"/>
        <v>A2.1.2</v>
      </c>
      <c r="C35" s="101" t="s">
        <v>165</v>
      </c>
      <c r="D35" s="92" t="s">
        <v>231</v>
      </c>
      <c r="E35" s="101" t="s">
        <v>178</v>
      </c>
      <c r="F35" s="105">
        <v>0</v>
      </c>
      <c r="H35" s="134">
        <f ca="1">SUMIF(' LISTE DES TRANSACTIONS REP 01'!A:G,A35,' LISTE DES TRANSACTIONS REP 01'!G:G)</f>
        <v>0</v>
      </c>
      <c r="I35" s="134">
        <f t="shared" ca="1" si="31"/>
        <v>0</v>
      </c>
      <c r="J35" s="135" t="str">
        <f t="shared" ca="1" si="0"/>
        <v xml:space="preserve"> </v>
      </c>
      <c r="K35" s="136"/>
      <c r="L35" s="136"/>
      <c r="M35" s="137"/>
      <c r="N35" s="137"/>
      <c r="O35" s="137"/>
      <c r="P35" s="137"/>
      <c r="Q35" s="137"/>
      <c r="R35" s="137"/>
      <c r="S35" s="137">
        <f t="shared" ref="S35:S40" ca="1" si="33">H35+M35+N35+O35+P35+Q35+R35</f>
        <v>0</v>
      </c>
      <c r="U35" s="138">
        <f t="shared" ca="1" si="32"/>
        <v>0</v>
      </c>
      <c r="V35" s="139" t="str">
        <f t="shared" ca="1" si="2"/>
        <v xml:space="preserve"> </v>
      </c>
      <c r="W35" s="138"/>
    </row>
    <row r="36" spans="1:23" ht="13.2" outlineLevel="2" x14ac:dyDescent="0.25">
      <c r="A36" s="98" t="str">
        <f t="shared" si="5"/>
        <v>A2.1.3</v>
      </c>
      <c r="C36" s="101" t="s">
        <v>165</v>
      </c>
      <c r="D36" s="92" t="s">
        <v>232</v>
      </c>
      <c r="E36" s="101" t="s">
        <v>187</v>
      </c>
      <c r="F36" s="105">
        <v>0</v>
      </c>
      <c r="H36" s="134">
        <f ca="1">SUMIF(' LISTE DES TRANSACTIONS REP 01'!A:G,A36,' LISTE DES TRANSACTIONS REP 01'!G:G)</f>
        <v>0</v>
      </c>
      <c r="I36" s="134">
        <f t="shared" ca="1" si="31"/>
        <v>0</v>
      </c>
      <c r="J36" s="135" t="str">
        <f t="shared" ca="1" si="0"/>
        <v xml:space="preserve"> </v>
      </c>
      <c r="K36" s="136"/>
      <c r="L36" s="136"/>
      <c r="M36" s="137"/>
      <c r="N36" s="137"/>
      <c r="O36" s="137"/>
      <c r="P36" s="137"/>
      <c r="Q36" s="137"/>
      <c r="R36" s="137"/>
      <c r="S36" s="137">
        <f t="shared" ca="1" si="33"/>
        <v>0</v>
      </c>
      <c r="U36" s="138">
        <f t="shared" ca="1" si="32"/>
        <v>0</v>
      </c>
      <c r="V36" s="139" t="str">
        <f t="shared" ca="1" si="2"/>
        <v xml:space="preserve"> </v>
      </c>
      <c r="W36" s="138"/>
    </row>
    <row r="37" spans="1:23" ht="13.8" outlineLevel="2" thickBot="1" x14ac:dyDescent="0.3">
      <c r="A37" s="98" t="str">
        <f t="shared" si="5"/>
        <v>A2.1.4</v>
      </c>
      <c r="C37" s="101" t="s">
        <v>165</v>
      </c>
      <c r="D37" s="92" t="s">
        <v>233</v>
      </c>
      <c r="E37" s="101" t="s">
        <v>193</v>
      </c>
      <c r="F37" s="105">
        <v>0</v>
      </c>
      <c r="H37" s="134">
        <f ca="1">SUMIF(' LISTE DES TRANSACTIONS REP 01'!A:G,A37,' LISTE DES TRANSACTIONS REP 01'!G:G)</f>
        <v>0</v>
      </c>
      <c r="I37" s="134">
        <f t="shared" ca="1" si="31"/>
        <v>0</v>
      </c>
      <c r="J37" s="135" t="str">
        <f t="shared" ca="1" si="0"/>
        <v xml:space="preserve"> </v>
      </c>
      <c r="K37" s="136"/>
      <c r="L37" s="136"/>
      <c r="M37" s="137"/>
      <c r="N37" s="137"/>
      <c r="O37" s="137"/>
      <c r="P37" s="137"/>
      <c r="Q37" s="137"/>
      <c r="R37" s="137"/>
      <c r="S37" s="137">
        <f t="shared" ca="1" si="33"/>
        <v>0</v>
      </c>
      <c r="U37" s="138">
        <f t="shared" ca="1" si="32"/>
        <v>0</v>
      </c>
      <c r="V37" s="139" t="str">
        <f t="shared" ca="1" si="2"/>
        <v xml:space="preserve"> </v>
      </c>
      <c r="W37" s="138"/>
    </row>
    <row r="38" spans="1:23" ht="13.8" outlineLevel="2" thickBot="1" x14ac:dyDescent="0.3">
      <c r="A38" s="98" t="str">
        <f t="shared" si="5"/>
        <v>A2.1.5</v>
      </c>
      <c r="C38" s="101" t="s">
        <v>165</v>
      </c>
      <c r="D38" s="92" t="s">
        <v>234</v>
      </c>
      <c r="E38" s="101" t="s">
        <v>198</v>
      </c>
      <c r="F38" s="105">
        <v>0</v>
      </c>
      <c r="H38" s="134">
        <f ca="1">SUMIF(' LISTE DES TRANSACTIONS REP 01'!A:G,A38,' LISTE DES TRANSACTIONS REP 01'!G:G)</f>
        <v>0</v>
      </c>
      <c r="I38" s="134">
        <f t="shared" ca="1" si="31"/>
        <v>0</v>
      </c>
      <c r="J38" s="135" t="str">
        <f t="shared" ref="J38:J54" ca="1" si="34">IF(ISERROR(+I38/F38)," ",(+I38/F38))</f>
        <v xml:space="preserve"> </v>
      </c>
      <c r="K38" s="136"/>
      <c r="L38" s="136"/>
      <c r="M38" s="137"/>
      <c r="N38" s="137"/>
      <c r="O38" s="137"/>
      <c r="P38" s="137"/>
      <c r="Q38" s="137"/>
      <c r="R38" s="137"/>
      <c r="S38" s="137">
        <f t="shared" ca="1" si="33"/>
        <v>0</v>
      </c>
      <c r="U38" s="138">
        <f t="shared" ca="1" si="32"/>
        <v>0</v>
      </c>
      <c r="V38" s="139" t="str">
        <f t="shared" ref="V38:V69" ca="1" si="35">IF(ISERROR(+U38/F38)," ",(+U38/F38))</f>
        <v xml:space="preserve"> </v>
      </c>
      <c r="W38" s="138"/>
    </row>
    <row r="39" spans="1:23" ht="13.8" outlineLevel="2" thickBot="1" x14ac:dyDescent="0.3">
      <c r="A39" s="98" t="str">
        <f t="shared" si="5"/>
        <v>A2.1.6</v>
      </c>
      <c r="C39" s="101" t="s">
        <v>165</v>
      </c>
      <c r="D39" s="92" t="s">
        <v>235</v>
      </c>
      <c r="E39" s="101" t="s">
        <v>203</v>
      </c>
      <c r="F39" s="105">
        <v>0</v>
      </c>
      <c r="H39" s="134">
        <f ca="1">SUMIF(' LISTE DES TRANSACTIONS REP 01'!A:G,A39,' LISTE DES TRANSACTIONS REP 01'!G:G)</f>
        <v>0</v>
      </c>
      <c r="I39" s="134">
        <f t="shared" ca="1" si="31"/>
        <v>0</v>
      </c>
      <c r="J39" s="135" t="str">
        <f t="shared" ca="1" si="34"/>
        <v xml:space="preserve"> </v>
      </c>
      <c r="K39" s="136"/>
      <c r="L39" s="136"/>
      <c r="M39" s="137"/>
      <c r="N39" s="137"/>
      <c r="O39" s="137"/>
      <c r="P39" s="137"/>
      <c r="Q39" s="137"/>
      <c r="R39" s="137"/>
      <c r="S39" s="137">
        <f t="shared" ca="1" si="33"/>
        <v>0</v>
      </c>
      <c r="U39" s="138">
        <f t="shared" ca="1" si="32"/>
        <v>0</v>
      </c>
      <c r="V39" s="139" t="str">
        <f t="shared" ca="1" si="35"/>
        <v xml:space="preserve"> </v>
      </c>
      <c r="W39" s="138"/>
    </row>
    <row r="40" spans="1:23" ht="13.2" outlineLevel="2" x14ac:dyDescent="0.25">
      <c r="A40" s="98" t="str">
        <f t="shared" si="5"/>
        <v>A2.1.7</v>
      </c>
      <c r="C40" s="101" t="s">
        <v>165</v>
      </c>
      <c r="D40" s="92" t="s">
        <v>236</v>
      </c>
      <c r="E40" s="101" t="s">
        <v>207</v>
      </c>
      <c r="F40" s="105">
        <v>0</v>
      </c>
      <c r="H40" s="134">
        <f ca="1">SUMIF(' LISTE DES TRANSACTIONS REP 01'!A:G,A40,' LISTE DES TRANSACTIONS REP 01'!G:G)</f>
        <v>0</v>
      </c>
      <c r="I40" s="134">
        <f t="shared" ca="1" si="31"/>
        <v>0</v>
      </c>
      <c r="J40" s="135" t="str">
        <f t="shared" ca="1" si="34"/>
        <v xml:space="preserve"> </v>
      </c>
      <c r="K40" s="136"/>
      <c r="L40" s="136"/>
      <c r="M40" s="137"/>
      <c r="N40" s="137"/>
      <c r="O40" s="137"/>
      <c r="P40" s="137"/>
      <c r="Q40" s="137"/>
      <c r="R40" s="137"/>
      <c r="S40" s="137">
        <f t="shared" ca="1" si="33"/>
        <v>0</v>
      </c>
      <c r="U40" s="138">
        <f t="shared" ca="1" si="32"/>
        <v>0</v>
      </c>
      <c r="V40" s="139" t="str">
        <f t="shared" ca="1" si="35"/>
        <v xml:space="preserve"> </v>
      </c>
      <c r="W40" s="138"/>
    </row>
    <row r="41" spans="1:23" ht="14.4" outlineLevel="1" thickBot="1" x14ac:dyDescent="0.3">
      <c r="A41" s="98" t="str">
        <f t="shared" si="5"/>
        <v>A2.2</v>
      </c>
      <c r="C41" s="45" t="s">
        <v>165</v>
      </c>
      <c r="D41" s="45" t="s">
        <v>237</v>
      </c>
      <c r="E41" s="45" t="s">
        <v>168</v>
      </c>
      <c r="F41" s="100">
        <f>+F42+F43+F44+F45+F46+F47+F48</f>
        <v>0</v>
      </c>
      <c r="H41" s="100">
        <f ca="1">+H42+H43+H44+H45+H46+H47+H48</f>
        <v>0</v>
      </c>
      <c r="I41" s="100">
        <f ca="1">+I42+I43+I44+I45+I46+I47+I48</f>
        <v>0</v>
      </c>
      <c r="J41" s="132" t="str">
        <f t="shared" ca="1" si="34"/>
        <v xml:space="preserve"> </v>
      </c>
      <c r="K41" s="133"/>
      <c r="L41" s="133"/>
      <c r="M41" s="100">
        <f>SUM(M42:M48)</f>
        <v>0</v>
      </c>
      <c r="N41" s="100">
        <f t="shared" ref="N41" si="36">SUM(N42:N48)</f>
        <v>0</v>
      </c>
      <c r="O41" s="100">
        <f t="shared" ref="O41" si="37">SUM(O42:O48)</f>
        <v>0</v>
      </c>
      <c r="P41" s="100">
        <f t="shared" ref="P41" si="38">SUM(P42:P48)</f>
        <v>0</v>
      </c>
      <c r="Q41" s="100">
        <f t="shared" ref="Q41" si="39">SUM(Q42:Q48)</f>
        <v>0</v>
      </c>
      <c r="R41" s="100">
        <f t="shared" ref="R41" si="40">SUM(R42:R48)</f>
        <v>0</v>
      </c>
      <c r="S41" s="100">
        <f ca="1">+S42+S43+S44+S45+S46+S47+S48</f>
        <v>0</v>
      </c>
      <c r="U41" s="100">
        <f ca="1">+U42+U43+U44+U45+U46+U47+U48</f>
        <v>0</v>
      </c>
      <c r="V41" s="132" t="str">
        <f t="shared" ca="1" si="35"/>
        <v xml:space="preserve"> </v>
      </c>
      <c r="W41" s="100"/>
    </row>
    <row r="42" spans="1:23" ht="13.8" outlineLevel="2" thickBot="1" x14ac:dyDescent="0.3">
      <c r="A42" s="98" t="str">
        <f t="shared" si="5"/>
        <v>A2.2.1</v>
      </c>
      <c r="C42" s="101" t="s">
        <v>165</v>
      </c>
      <c r="D42" s="92" t="s">
        <v>238</v>
      </c>
      <c r="E42" s="101" t="s">
        <v>170</v>
      </c>
      <c r="F42" s="105">
        <v>0</v>
      </c>
      <c r="H42" s="134">
        <f ca="1">SUMIF(' LISTE DES TRANSACTIONS REP 01'!A:G,A42,' LISTE DES TRANSACTIONS REP 01'!G:G)</f>
        <v>0</v>
      </c>
      <c r="I42" s="134">
        <f t="shared" ref="I42:I48" ca="1" si="41">+F42-H42</f>
        <v>0</v>
      </c>
      <c r="J42" s="135" t="str">
        <f t="shared" ca="1" si="34"/>
        <v xml:space="preserve"> </v>
      </c>
      <c r="K42" s="136"/>
      <c r="L42" s="136"/>
      <c r="M42" s="137"/>
      <c r="N42" s="137"/>
      <c r="O42" s="137"/>
      <c r="P42" s="137"/>
      <c r="Q42" s="137"/>
      <c r="R42" s="137"/>
      <c r="S42" s="137">
        <f ca="1">H42+M42+N42+O42+P42+Q42+R42</f>
        <v>0</v>
      </c>
      <c r="U42" s="138">
        <f t="shared" ref="U42:U48" ca="1" si="42">+F42-S42</f>
        <v>0</v>
      </c>
      <c r="V42" s="139" t="str">
        <f t="shared" ca="1" si="35"/>
        <v xml:space="preserve"> </v>
      </c>
      <c r="W42" s="138"/>
    </row>
    <row r="43" spans="1:23" ht="13.8" outlineLevel="2" thickBot="1" x14ac:dyDescent="0.3">
      <c r="A43" s="98" t="str">
        <f t="shared" si="5"/>
        <v>A2.2.2</v>
      </c>
      <c r="C43" s="101" t="s">
        <v>165</v>
      </c>
      <c r="D43" s="92" t="s">
        <v>239</v>
      </c>
      <c r="E43" s="101" t="s">
        <v>178</v>
      </c>
      <c r="F43" s="105">
        <v>0</v>
      </c>
      <c r="H43" s="134">
        <f ca="1">SUMIF(' LISTE DES TRANSACTIONS REP 01'!A:G,A43,' LISTE DES TRANSACTIONS REP 01'!G:G)</f>
        <v>0</v>
      </c>
      <c r="I43" s="134">
        <f t="shared" ca="1" si="41"/>
        <v>0</v>
      </c>
      <c r="J43" s="135" t="str">
        <f t="shared" ca="1" si="34"/>
        <v xml:space="preserve"> </v>
      </c>
      <c r="K43" s="136"/>
      <c r="L43" s="136"/>
      <c r="M43" s="137"/>
      <c r="N43" s="137"/>
      <c r="O43" s="137"/>
      <c r="P43" s="137"/>
      <c r="Q43" s="137"/>
      <c r="R43" s="137"/>
      <c r="S43" s="137">
        <f t="shared" ref="S43:S48" ca="1" si="43">H43+M43+N43+O43+P43+Q43+R43</f>
        <v>0</v>
      </c>
      <c r="U43" s="138">
        <f t="shared" ca="1" si="42"/>
        <v>0</v>
      </c>
      <c r="V43" s="139" t="str">
        <f t="shared" ca="1" si="35"/>
        <v xml:space="preserve"> </v>
      </c>
      <c r="W43" s="138"/>
    </row>
    <row r="44" spans="1:23" ht="13.8" outlineLevel="2" thickBot="1" x14ac:dyDescent="0.3">
      <c r="A44" s="98"/>
      <c r="C44" s="101" t="s">
        <v>165</v>
      </c>
      <c r="D44" s="92" t="s">
        <v>240</v>
      </c>
      <c r="E44" s="101" t="s">
        <v>187</v>
      </c>
      <c r="F44" s="105">
        <v>0</v>
      </c>
      <c r="H44" s="134">
        <f ca="1">SUMIF(' LISTE DES TRANSACTIONS REP 01'!A:G,A44,' LISTE DES TRANSACTIONS REP 01'!G:G)</f>
        <v>0</v>
      </c>
      <c r="I44" s="134">
        <f t="shared" ca="1" si="41"/>
        <v>0</v>
      </c>
      <c r="J44" s="135" t="str">
        <f t="shared" ca="1" si="34"/>
        <v xml:space="preserve"> </v>
      </c>
      <c r="K44" s="136"/>
      <c r="L44" s="136"/>
      <c r="M44" s="137"/>
      <c r="N44" s="137"/>
      <c r="O44" s="137"/>
      <c r="P44" s="137"/>
      <c r="Q44" s="137"/>
      <c r="R44" s="137"/>
      <c r="S44" s="137">
        <f t="shared" ca="1" si="43"/>
        <v>0</v>
      </c>
      <c r="U44" s="138">
        <f t="shared" ca="1" si="42"/>
        <v>0</v>
      </c>
      <c r="V44" s="139" t="str">
        <f t="shared" ca="1" si="35"/>
        <v xml:space="preserve"> </v>
      </c>
      <c r="W44" s="138"/>
    </row>
    <row r="45" spans="1:23" ht="13.8" outlineLevel="2" thickBot="1" x14ac:dyDescent="0.3">
      <c r="A45" s="98" t="str">
        <f t="shared" si="5"/>
        <v>A2.2.4</v>
      </c>
      <c r="C45" s="101" t="s">
        <v>165</v>
      </c>
      <c r="D45" s="92" t="s">
        <v>241</v>
      </c>
      <c r="E45" s="101" t="s">
        <v>193</v>
      </c>
      <c r="F45" s="105">
        <v>0</v>
      </c>
      <c r="H45" s="134">
        <f ca="1">SUMIF(' LISTE DES TRANSACTIONS REP 01'!A:G,A45,' LISTE DES TRANSACTIONS REP 01'!G:G)</f>
        <v>0</v>
      </c>
      <c r="I45" s="134">
        <f t="shared" ca="1" si="41"/>
        <v>0</v>
      </c>
      <c r="J45" s="135" t="str">
        <f t="shared" ca="1" si="34"/>
        <v xml:space="preserve"> </v>
      </c>
      <c r="K45" s="136"/>
      <c r="L45" s="136"/>
      <c r="M45" s="137"/>
      <c r="N45" s="137"/>
      <c r="O45" s="137"/>
      <c r="P45" s="137"/>
      <c r="Q45" s="137"/>
      <c r="R45" s="137"/>
      <c r="S45" s="137">
        <f t="shared" ca="1" si="43"/>
        <v>0</v>
      </c>
      <c r="U45" s="138">
        <f t="shared" ca="1" si="42"/>
        <v>0</v>
      </c>
      <c r="V45" s="139" t="str">
        <f t="shared" ca="1" si="35"/>
        <v xml:space="preserve"> </v>
      </c>
      <c r="W45" s="138"/>
    </row>
    <row r="46" spans="1:23" ht="13.8" outlineLevel="2" thickBot="1" x14ac:dyDescent="0.3">
      <c r="A46" s="98" t="str">
        <f t="shared" si="5"/>
        <v>A2.2.5</v>
      </c>
      <c r="C46" s="101" t="s">
        <v>165</v>
      </c>
      <c r="D46" s="92" t="s">
        <v>242</v>
      </c>
      <c r="E46" s="101" t="s">
        <v>198</v>
      </c>
      <c r="F46" s="105">
        <v>0</v>
      </c>
      <c r="H46" s="134">
        <f ca="1">SUMIF(' LISTE DES TRANSACTIONS REP 01'!A:G,A46,' LISTE DES TRANSACTIONS REP 01'!G:G)</f>
        <v>0</v>
      </c>
      <c r="I46" s="134">
        <f t="shared" ca="1" si="41"/>
        <v>0</v>
      </c>
      <c r="J46" s="135" t="str">
        <f t="shared" ca="1" si="34"/>
        <v xml:space="preserve"> </v>
      </c>
      <c r="K46" s="136"/>
      <c r="L46" s="136"/>
      <c r="M46" s="137"/>
      <c r="N46" s="137"/>
      <c r="O46" s="137"/>
      <c r="P46" s="137"/>
      <c r="Q46" s="137"/>
      <c r="R46" s="137"/>
      <c r="S46" s="137">
        <f t="shared" ca="1" si="43"/>
        <v>0</v>
      </c>
      <c r="U46" s="138">
        <f t="shared" ca="1" si="42"/>
        <v>0</v>
      </c>
      <c r="V46" s="139" t="str">
        <f t="shared" ca="1" si="35"/>
        <v xml:space="preserve"> </v>
      </c>
      <c r="W46" s="138"/>
    </row>
    <row r="47" spans="1:23" ht="13.8" outlineLevel="2" thickBot="1" x14ac:dyDescent="0.3">
      <c r="A47" s="98" t="str">
        <f t="shared" si="5"/>
        <v>A2.2.6</v>
      </c>
      <c r="C47" s="101" t="s">
        <v>165</v>
      </c>
      <c r="D47" s="92" t="s">
        <v>243</v>
      </c>
      <c r="E47" s="101" t="s">
        <v>203</v>
      </c>
      <c r="F47" s="105">
        <v>0</v>
      </c>
      <c r="H47" s="134">
        <f ca="1">SUMIF(' LISTE DES TRANSACTIONS REP 01'!A:G,A47,' LISTE DES TRANSACTIONS REP 01'!G:G)</f>
        <v>0</v>
      </c>
      <c r="I47" s="134">
        <f t="shared" ca="1" si="41"/>
        <v>0</v>
      </c>
      <c r="J47" s="135" t="str">
        <f t="shared" ca="1" si="34"/>
        <v xml:space="preserve"> </v>
      </c>
      <c r="K47" s="136"/>
      <c r="L47" s="136"/>
      <c r="M47" s="137"/>
      <c r="N47" s="137"/>
      <c r="O47" s="137"/>
      <c r="P47" s="137"/>
      <c r="Q47" s="137"/>
      <c r="R47" s="137"/>
      <c r="S47" s="137">
        <f t="shared" ca="1" si="43"/>
        <v>0</v>
      </c>
      <c r="U47" s="138">
        <f t="shared" ca="1" si="42"/>
        <v>0</v>
      </c>
      <c r="V47" s="139" t="str">
        <f t="shared" ca="1" si="35"/>
        <v xml:space="preserve"> </v>
      </c>
      <c r="W47" s="138"/>
    </row>
    <row r="48" spans="1:23" ht="13.8" outlineLevel="2" thickBot="1" x14ac:dyDescent="0.3">
      <c r="A48" s="98" t="str">
        <f t="shared" si="5"/>
        <v>A2.2.7</v>
      </c>
      <c r="C48" s="101" t="s">
        <v>165</v>
      </c>
      <c r="D48" s="92" t="s">
        <v>244</v>
      </c>
      <c r="E48" s="140" t="s">
        <v>207</v>
      </c>
      <c r="F48" s="141">
        <v>0</v>
      </c>
      <c r="G48" s="50"/>
      <c r="H48" s="134">
        <f ca="1">SUMIF(' LISTE DES TRANSACTIONS REP 01'!A:G,A48,' LISTE DES TRANSACTIONS REP 01'!G:G)</f>
        <v>0</v>
      </c>
      <c r="I48" s="134">
        <f t="shared" ca="1" si="41"/>
        <v>0</v>
      </c>
      <c r="J48" s="135" t="str">
        <f t="shared" ca="1" si="34"/>
        <v xml:space="preserve"> </v>
      </c>
      <c r="K48" s="142"/>
      <c r="L48" s="142"/>
      <c r="M48" s="143"/>
      <c r="N48" s="143"/>
      <c r="O48" s="143"/>
      <c r="P48" s="143"/>
      <c r="Q48" s="143"/>
      <c r="R48" s="143"/>
      <c r="S48" s="137">
        <f t="shared" ca="1" si="43"/>
        <v>0</v>
      </c>
      <c r="T48" s="50"/>
      <c r="U48" s="144">
        <f t="shared" ca="1" si="42"/>
        <v>0</v>
      </c>
      <c r="V48" s="139" t="str">
        <f t="shared" ca="1" si="35"/>
        <v xml:space="preserve"> </v>
      </c>
      <c r="W48" s="144"/>
    </row>
    <row r="49" spans="1:23" s="10" customFormat="1" ht="13.2" x14ac:dyDescent="0.25">
      <c r="A49" s="98" t="str">
        <f t="shared" si="5"/>
        <v>A3</v>
      </c>
      <c r="B49" s="93"/>
      <c r="C49" s="41" t="s">
        <v>165</v>
      </c>
      <c r="D49" s="42">
        <v>3</v>
      </c>
      <c r="E49" s="43" t="s">
        <v>252</v>
      </c>
      <c r="F49" s="72">
        <f>+F50+F54</f>
        <v>96000</v>
      </c>
      <c r="G49" s="93"/>
      <c r="H49" s="86">
        <f ca="1">+H50+H54</f>
        <v>2000</v>
      </c>
      <c r="I49" s="86">
        <f ca="1">+I50+I54</f>
        <v>94000</v>
      </c>
      <c r="J49" s="87">
        <f t="shared" ca="1" si="34"/>
        <v>0.97916666666666663</v>
      </c>
      <c r="K49" s="76"/>
      <c r="L49" s="76"/>
      <c r="M49" s="72">
        <f>+M50+M54</f>
        <v>0</v>
      </c>
      <c r="N49" s="72">
        <f>+N50+N54</f>
        <v>0</v>
      </c>
      <c r="O49" s="72">
        <f>+O50+O54</f>
        <v>0</v>
      </c>
      <c r="P49" s="72"/>
      <c r="Q49" s="72"/>
      <c r="R49" s="72"/>
      <c r="S49" s="55">
        <f ca="1">+S50+S54</f>
        <v>2000</v>
      </c>
      <c r="T49" s="93"/>
      <c r="U49" s="72">
        <f ca="1">+U50+U54</f>
        <v>94000</v>
      </c>
      <c r="V49" s="81">
        <f t="shared" ca="1" si="35"/>
        <v>0.97916666666666663</v>
      </c>
      <c r="W49" s="72"/>
    </row>
    <row r="50" spans="1:23" ht="14.4" outlineLevel="1" thickBot="1" x14ac:dyDescent="0.3">
      <c r="A50" s="98" t="str">
        <f t="shared" si="5"/>
        <v>A3.1</v>
      </c>
      <c r="C50" s="45" t="s">
        <v>165</v>
      </c>
      <c r="D50" s="45" t="s">
        <v>253</v>
      </c>
      <c r="E50" s="45" t="s">
        <v>254</v>
      </c>
      <c r="F50" s="100">
        <f>+F51+F52+F53</f>
        <v>96000</v>
      </c>
      <c r="H50" s="100">
        <f ca="1">+H51+H52+H53</f>
        <v>2000</v>
      </c>
      <c r="I50" s="100">
        <f ca="1">+I51+I52+I53</f>
        <v>94000</v>
      </c>
      <c r="J50" s="132">
        <f t="shared" ca="1" si="34"/>
        <v>0.97916666666666663</v>
      </c>
      <c r="K50" s="133"/>
      <c r="L50" s="133"/>
      <c r="M50" s="100">
        <f>+M51+M52+M53</f>
        <v>0</v>
      </c>
      <c r="N50" s="100">
        <f>+N51+N52+N53</f>
        <v>0</v>
      </c>
      <c r="O50" s="100">
        <f>+O51+O52+O53</f>
        <v>0</v>
      </c>
      <c r="P50" s="100">
        <f t="shared" ref="P50:Q50" si="44">+P51+P52+P53</f>
        <v>0</v>
      </c>
      <c r="Q50" s="100">
        <f t="shared" si="44"/>
        <v>0</v>
      </c>
      <c r="R50" s="100">
        <f>+R51+R52+R53</f>
        <v>0</v>
      </c>
      <c r="S50" s="100">
        <f ca="1">+S51+S52+S53</f>
        <v>2000</v>
      </c>
      <c r="U50" s="100">
        <f ca="1">+U51+U52+U53</f>
        <v>94000</v>
      </c>
      <c r="V50" s="132">
        <f t="shared" ca="1" si="35"/>
        <v>0.97916666666666663</v>
      </c>
      <c r="W50" s="100"/>
    </row>
    <row r="51" spans="1:23" ht="13.8" outlineLevel="2" thickBot="1" x14ac:dyDescent="0.3">
      <c r="A51" s="98" t="str">
        <f t="shared" si="5"/>
        <v>A3.1.1</v>
      </c>
      <c r="C51" s="101" t="s">
        <v>165</v>
      </c>
      <c r="D51" s="92" t="s">
        <v>255</v>
      </c>
      <c r="E51" s="101" t="s">
        <v>256</v>
      </c>
      <c r="F51" s="105">
        <v>21600</v>
      </c>
      <c r="H51" s="134">
        <f ca="1">SUMIF(' LISTE DES TRANSACTIONS REP 01'!A:G,A51,' LISTE DES TRANSACTIONS REP 01'!G:G)</f>
        <v>2000</v>
      </c>
      <c r="I51" s="134">
        <f t="shared" ref="I51:I53" ca="1" si="45">+F51-H51</f>
        <v>19600</v>
      </c>
      <c r="J51" s="135">
        <f t="shared" ca="1" si="34"/>
        <v>0.90740740740740744</v>
      </c>
      <c r="K51" s="136"/>
      <c r="L51" s="136"/>
      <c r="M51" s="137"/>
      <c r="N51" s="137"/>
      <c r="O51" s="137"/>
      <c r="P51" s="137"/>
      <c r="Q51" s="137"/>
      <c r="R51" s="137"/>
      <c r="S51" s="137">
        <f t="shared" ref="S51:S53" ca="1" si="46">H51+M51+N51+O51+P51+Q51+R51</f>
        <v>2000</v>
      </c>
      <c r="U51" s="138">
        <f ca="1">+F51-S51</f>
        <v>19600</v>
      </c>
      <c r="V51" s="139">
        <f t="shared" ca="1" si="35"/>
        <v>0.90740740740740744</v>
      </c>
      <c r="W51" s="138"/>
    </row>
    <row r="52" spans="1:23" ht="13.8" outlineLevel="2" thickBot="1" x14ac:dyDescent="0.3">
      <c r="A52" s="98" t="str">
        <f t="shared" si="5"/>
        <v>A3.1.2</v>
      </c>
      <c r="C52" s="101" t="s">
        <v>165</v>
      </c>
      <c r="D52" s="92" t="s">
        <v>262</v>
      </c>
      <c r="E52" s="101" t="s">
        <v>263</v>
      </c>
      <c r="F52" s="105">
        <v>74400</v>
      </c>
      <c r="H52" s="134">
        <f ca="1">SUMIF(' LISTE DES TRANSACTIONS REP 01'!A:G,A52,' LISTE DES TRANSACTIONS REP 01'!G:G)</f>
        <v>0</v>
      </c>
      <c r="I52" s="134">
        <f t="shared" ca="1" si="45"/>
        <v>74400</v>
      </c>
      <c r="J52" s="135">
        <f t="shared" ca="1" si="34"/>
        <v>1</v>
      </c>
      <c r="K52" s="136"/>
      <c r="L52" s="136"/>
      <c r="M52" s="137"/>
      <c r="N52" s="137"/>
      <c r="O52" s="137"/>
      <c r="P52" s="137"/>
      <c r="Q52" s="137"/>
      <c r="R52" s="137"/>
      <c r="S52" s="137">
        <f t="shared" ca="1" si="46"/>
        <v>0</v>
      </c>
      <c r="U52" s="138">
        <f ca="1">+F52-S52</f>
        <v>74400</v>
      </c>
      <c r="V52" s="139">
        <f t="shared" ca="1" si="35"/>
        <v>1</v>
      </c>
      <c r="W52" s="138"/>
    </row>
    <row r="53" spans="1:23" ht="13.2" outlineLevel="2" x14ac:dyDescent="0.25">
      <c r="A53" s="98" t="str">
        <f t="shared" si="5"/>
        <v>A3.1.3</v>
      </c>
      <c r="C53" s="101" t="s">
        <v>165</v>
      </c>
      <c r="D53" s="92" t="s">
        <v>267</v>
      </c>
      <c r="E53" s="101" t="s">
        <v>178</v>
      </c>
      <c r="F53" s="105">
        <v>0</v>
      </c>
      <c r="H53" s="134">
        <f ca="1">SUMIF(' LISTE DES TRANSACTIONS REP 01'!A:G,A53,' LISTE DES TRANSACTIONS REP 01'!G:G)</f>
        <v>0</v>
      </c>
      <c r="I53" s="134">
        <f t="shared" ca="1" si="45"/>
        <v>0</v>
      </c>
      <c r="J53" s="135" t="str">
        <f t="shared" ca="1" si="34"/>
        <v xml:space="preserve"> </v>
      </c>
      <c r="K53" s="136"/>
      <c r="L53" s="136"/>
      <c r="M53" s="137"/>
      <c r="N53" s="137"/>
      <c r="O53" s="137"/>
      <c r="P53" s="137"/>
      <c r="Q53" s="137"/>
      <c r="R53" s="137"/>
      <c r="S53" s="137">
        <f t="shared" ca="1" si="46"/>
        <v>0</v>
      </c>
      <c r="U53" s="138">
        <f ca="1">+F53-S53</f>
        <v>0</v>
      </c>
      <c r="V53" s="139" t="str">
        <f t="shared" ca="1" si="35"/>
        <v xml:space="preserve"> </v>
      </c>
      <c r="W53" s="138"/>
    </row>
    <row r="54" spans="1:23" ht="14.4" outlineLevel="1" thickBot="1" x14ac:dyDescent="0.3">
      <c r="A54" s="98" t="str">
        <f t="shared" si="5"/>
        <v>A3.2</v>
      </c>
      <c r="C54" s="45" t="s">
        <v>165</v>
      </c>
      <c r="D54" s="45" t="s">
        <v>271</v>
      </c>
      <c r="E54" s="45" t="s">
        <v>272</v>
      </c>
      <c r="F54" s="100">
        <f>+F55+F56+F57+F58+F59+F60+F61+F62</f>
        <v>0</v>
      </c>
      <c r="H54" s="100">
        <f ca="1">+H55+H56+H57+H58+H59+H60+H61+H62</f>
        <v>0</v>
      </c>
      <c r="I54" s="100">
        <f ca="1">+I55+I56+I57+I58+I59+I60+I61+I62</f>
        <v>0</v>
      </c>
      <c r="J54" s="132" t="str">
        <f t="shared" ca="1" si="34"/>
        <v xml:space="preserve"> </v>
      </c>
      <c r="K54" s="133"/>
      <c r="L54" s="133"/>
      <c r="M54" s="100">
        <f>+M55+M56+M57+M58+M59+M60+M61+M62</f>
        <v>0</v>
      </c>
      <c r="N54" s="100">
        <f>+N55+N56+N57+N58+N59+N60+N61+N62</f>
        <v>0</v>
      </c>
      <c r="O54" s="100">
        <f>+O55+O56+O57+O58+O59+O60+O61+O62</f>
        <v>0</v>
      </c>
      <c r="P54" s="100">
        <f t="shared" ref="P54:R54" si="47">+P55+P56+P57+P58+P59+P60+P61+P62</f>
        <v>0</v>
      </c>
      <c r="Q54" s="100">
        <f t="shared" si="47"/>
        <v>0</v>
      </c>
      <c r="R54" s="100">
        <f t="shared" si="47"/>
        <v>0</v>
      </c>
      <c r="S54" s="100">
        <f ca="1">+S55+S56+S57+S58+S59+S60+S61+S62</f>
        <v>0</v>
      </c>
      <c r="U54" s="100">
        <f ca="1">+U55+U56+U57+U58+U59+U60+U61+U62</f>
        <v>0</v>
      </c>
      <c r="V54" s="132" t="str">
        <f t="shared" ca="1" si="35"/>
        <v xml:space="preserve"> </v>
      </c>
      <c r="W54" s="100"/>
    </row>
    <row r="55" spans="1:23" ht="14.4" outlineLevel="2" thickBot="1" x14ac:dyDescent="0.3">
      <c r="A55" s="98" t="str">
        <f t="shared" si="5"/>
        <v>A3.2.1</v>
      </c>
      <c r="C55" s="101" t="s">
        <v>165</v>
      </c>
      <c r="D55" s="20" t="s">
        <v>273</v>
      </c>
      <c r="E55" s="101" t="s">
        <v>274</v>
      </c>
      <c r="F55" s="56">
        <v>0</v>
      </c>
      <c r="H55" s="134">
        <f ca="1">SUMIF(' LISTE DES TRANSACTIONS REP 01'!A:G,A55,' LISTE DES TRANSACTIONS REP 01'!G:G)</f>
        <v>0</v>
      </c>
      <c r="I55" s="134">
        <f t="shared" ref="I55:I62" ca="1" si="48">+F55-H55</f>
        <v>0</v>
      </c>
      <c r="J55" s="135" t="str">
        <f t="shared" ref="J55:J62" ca="1" si="49">IF(ISERROR(+I55/F55)," ",(+I55/F55))</f>
        <v xml:space="preserve"> </v>
      </c>
      <c r="K55" s="77"/>
      <c r="L55" s="77"/>
      <c r="M55" s="66"/>
      <c r="N55" s="66"/>
      <c r="O55" s="66"/>
      <c r="P55" s="66"/>
      <c r="Q55" s="66"/>
      <c r="R55" s="66"/>
      <c r="S55" s="137">
        <f t="shared" ref="S55:S62" ca="1" si="50">H55+M55+N55+O55+P55+Q55+R55</f>
        <v>0</v>
      </c>
      <c r="U55" s="68">
        <f t="shared" ref="U55:U62" ca="1" si="51">+F55-S55</f>
        <v>0</v>
      </c>
      <c r="V55" s="139" t="str">
        <f t="shared" ca="1" si="35"/>
        <v xml:space="preserve"> </v>
      </c>
      <c r="W55" s="68"/>
    </row>
    <row r="56" spans="1:23" ht="14.4" outlineLevel="2" thickBot="1" x14ac:dyDescent="0.3">
      <c r="A56" s="98" t="str">
        <f t="shared" si="5"/>
        <v>A3.2.2</v>
      </c>
      <c r="C56" s="101" t="s">
        <v>165</v>
      </c>
      <c r="D56" s="20" t="s">
        <v>277</v>
      </c>
      <c r="E56" s="101" t="s">
        <v>278</v>
      </c>
      <c r="F56" s="60">
        <v>0</v>
      </c>
      <c r="H56" s="134">
        <f ca="1">SUMIF(' LISTE DES TRANSACTIONS REP 01'!A:G,A56,' LISTE DES TRANSACTIONS REP 01'!G:G)</f>
        <v>0</v>
      </c>
      <c r="I56" s="134">
        <f t="shared" ca="1" si="48"/>
        <v>0</v>
      </c>
      <c r="J56" s="135" t="str">
        <f t="shared" ca="1" si="49"/>
        <v xml:space="preserve"> </v>
      </c>
      <c r="K56" s="78"/>
      <c r="L56" s="78"/>
      <c r="M56" s="67"/>
      <c r="N56" s="67"/>
      <c r="O56" s="67"/>
      <c r="P56" s="67"/>
      <c r="Q56" s="67"/>
      <c r="R56" s="67"/>
      <c r="S56" s="137">
        <f t="shared" ca="1" si="50"/>
        <v>0</v>
      </c>
      <c r="U56" s="69">
        <f t="shared" ca="1" si="51"/>
        <v>0</v>
      </c>
      <c r="V56" s="139" t="str">
        <f t="shared" ca="1" si="35"/>
        <v xml:space="preserve"> </v>
      </c>
      <c r="W56" s="69"/>
    </row>
    <row r="57" spans="1:23" ht="14.4" outlineLevel="2" thickBot="1" x14ac:dyDescent="0.3">
      <c r="A57" s="98" t="str">
        <f t="shared" si="5"/>
        <v>A3.2.3</v>
      </c>
      <c r="C57" s="101" t="s">
        <v>165</v>
      </c>
      <c r="D57" s="20" t="s">
        <v>280</v>
      </c>
      <c r="E57" s="101" t="s">
        <v>281</v>
      </c>
      <c r="F57" s="60">
        <v>0</v>
      </c>
      <c r="H57" s="134">
        <f ca="1">SUMIF(' LISTE DES TRANSACTIONS REP 01'!A:G,A57,' LISTE DES TRANSACTIONS REP 01'!G:G)</f>
        <v>0</v>
      </c>
      <c r="I57" s="134">
        <f t="shared" ca="1" si="48"/>
        <v>0</v>
      </c>
      <c r="J57" s="135" t="str">
        <f t="shared" ca="1" si="49"/>
        <v xml:space="preserve"> </v>
      </c>
      <c r="K57" s="78"/>
      <c r="L57" s="78"/>
      <c r="M57" s="67"/>
      <c r="N57" s="67"/>
      <c r="O57" s="67"/>
      <c r="P57" s="67"/>
      <c r="Q57" s="67"/>
      <c r="R57" s="67"/>
      <c r="S57" s="137">
        <f t="shared" ca="1" si="50"/>
        <v>0</v>
      </c>
      <c r="U57" s="69">
        <f t="shared" ca="1" si="51"/>
        <v>0</v>
      </c>
      <c r="V57" s="139" t="str">
        <f t="shared" ca="1" si="35"/>
        <v xml:space="preserve"> </v>
      </c>
      <c r="W57" s="69"/>
    </row>
    <row r="58" spans="1:23" ht="14.4" outlineLevel="2" thickBot="1" x14ac:dyDescent="0.3">
      <c r="A58" s="98" t="str">
        <f t="shared" si="5"/>
        <v>A3.2.4</v>
      </c>
      <c r="C58" s="101" t="s">
        <v>165</v>
      </c>
      <c r="D58" s="20" t="s">
        <v>283</v>
      </c>
      <c r="E58" s="101" t="s">
        <v>284</v>
      </c>
      <c r="F58" s="60">
        <v>0</v>
      </c>
      <c r="H58" s="134">
        <f ca="1">SUMIF(' LISTE DES TRANSACTIONS REP 01'!A:G,A58,' LISTE DES TRANSACTIONS REP 01'!G:G)</f>
        <v>0</v>
      </c>
      <c r="I58" s="134">
        <f t="shared" ca="1" si="48"/>
        <v>0</v>
      </c>
      <c r="J58" s="135" t="str">
        <f t="shared" ca="1" si="49"/>
        <v xml:space="preserve"> </v>
      </c>
      <c r="K58" s="78"/>
      <c r="L58" s="78"/>
      <c r="M58" s="67"/>
      <c r="N58" s="67"/>
      <c r="O58" s="67"/>
      <c r="P58" s="67"/>
      <c r="Q58" s="67"/>
      <c r="R58" s="67"/>
      <c r="S58" s="137">
        <f t="shared" ca="1" si="50"/>
        <v>0</v>
      </c>
      <c r="U58" s="69">
        <f t="shared" ca="1" si="51"/>
        <v>0</v>
      </c>
      <c r="V58" s="139" t="str">
        <f t="shared" ca="1" si="35"/>
        <v xml:space="preserve"> </v>
      </c>
      <c r="W58" s="69"/>
    </row>
    <row r="59" spans="1:23" ht="14.4" outlineLevel="2" thickBot="1" x14ac:dyDescent="0.3">
      <c r="A59" s="98" t="str">
        <f t="shared" si="5"/>
        <v>A3.2.5</v>
      </c>
      <c r="C59" s="101" t="s">
        <v>165</v>
      </c>
      <c r="D59" s="20" t="s">
        <v>287</v>
      </c>
      <c r="E59" s="101" t="s">
        <v>288</v>
      </c>
      <c r="F59" s="60">
        <v>0</v>
      </c>
      <c r="H59" s="134">
        <f ca="1">SUMIF(' LISTE DES TRANSACTIONS REP 01'!A:G,A59,' LISTE DES TRANSACTIONS REP 01'!G:G)</f>
        <v>0</v>
      </c>
      <c r="I59" s="134">
        <f t="shared" ca="1" si="48"/>
        <v>0</v>
      </c>
      <c r="J59" s="135" t="str">
        <f t="shared" ca="1" si="49"/>
        <v xml:space="preserve"> </v>
      </c>
      <c r="K59" s="78"/>
      <c r="L59" s="78"/>
      <c r="M59" s="67"/>
      <c r="N59" s="67"/>
      <c r="O59" s="67"/>
      <c r="P59" s="67"/>
      <c r="Q59" s="67"/>
      <c r="R59" s="67"/>
      <c r="S59" s="137">
        <f t="shared" ca="1" si="50"/>
        <v>0</v>
      </c>
      <c r="U59" s="69">
        <f t="shared" ca="1" si="51"/>
        <v>0</v>
      </c>
      <c r="V59" s="139" t="str">
        <f t="shared" ca="1" si="35"/>
        <v xml:space="preserve"> </v>
      </c>
      <c r="W59" s="69"/>
    </row>
    <row r="60" spans="1:23" ht="14.4" outlineLevel="2" thickBot="1" x14ac:dyDescent="0.3">
      <c r="A60" s="98" t="str">
        <f t="shared" si="5"/>
        <v>A3.2.6</v>
      </c>
      <c r="C60" s="101" t="s">
        <v>165</v>
      </c>
      <c r="D60" s="20" t="s">
        <v>290</v>
      </c>
      <c r="E60" s="101" t="s">
        <v>291</v>
      </c>
      <c r="F60" s="60">
        <v>0</v>
      </c>
      <c r="H60" s="134">
        <f ca="1">SUMIF(' LISTE DES TRANSACTIONS REP 01'!A:G,A60,' LISTE DES TRANSACTIONS REP 01'!G:G)</f>
        <v>0</v>
      </c>
      <c r="I60" s="134">
        <f t="shared" ca="1" si="48"/>
        <v>0</v>
      </c>
      <c r="J60" s="135" t="str">
        <f t="shared" ca="1" si="49"/>
        <v xml:space="preserve"> </v>
      </c>
      <c r="K60" s="78"/>
      <c r="L60" s="78"/>
      <c r="M60" s="67"/>
      <c r="N60" s="67"/>
      <c r="O60" s="67"/>
      <c r="P60" s="67"/>
      <c r="Q60" s="67"/>
      <c r="R60" s="67"/>
      <c r="S60" s="137">
        <f t="shared" ca="1" si="50"/>
        <v>0</v>
      </c>
      <c r="U60" s="69">
        <f t="shared" ca="1" si="51"/>
        <v>0</v>
      </c>
      <c r="V60" s="139" t="str">
        <f t="shared" ca="1" si="35"/>
        <v xml:space="preserve"> </v>
      </c>
      <c r="W60" s="69"/>
    </row>
    <row r="61" spans="1:23" ht="14.4" outlineLevel="2" thickBot="1" x14ac:dyDescent="0.3">
      <c r="A61" s="98" t="str">
        <f t="shared" si="5"/>
        <v>A3.2.7</v>
      </c>
      <c r="C61" s="101" t="s">
        <v>165</v>
      </c>
      <c r="D61" s="20" t="s">
        <v>293</v>
      </c>
      <c r="E61" s="101" t="s">
        <v>294</v>
      </c>
      <c r="F61" s="60">
        <v>0</v>
      </c>
      <c r="H61" s="134">
        <f ca="1">SUMIF(' LISTE DES TRANSACTIONS REP 01'!A:G,A61,' LISTE DES TRANSACTIONS REP 01'!G:G)</f>
        <v>0</v>
      </c>
      <c r="I61" s="134">
        <f t="shared" ca="1" si="48"/>
        <v>0</v>
      </c>
      <c r="J61" s="135" t="str">
        <f t="shared" ca="1" si="49"/>
        <v xml:space="preserve"> </v>
      </c>
      <c r="K61" s="78"/>
      <c r="L61" s="78"/>
      <c r="M61" s="67"/>
      <c r="N61" s="67"/>
      <c r="O61" s="67"/>
      <c r="P61" s="67"/>
      <c r="Q61" s="67"/>
      <c r="R61" s="67"/>
      <c r="S61" s="137">
        <f t="shared" ca="1" si="50"/>
        <v>0</v>
      </c>
      <c r="U61" s="69">
        <f t="shared" ca="1" si="51"/>
        <v>0</v>
      </c>
      <c r="V61" s="139" t="str">
        <f t="shared" ca="1" si="35"/>
        <v xml:space="preserve"> </v>
      </c>
      <c r="W61" s="69"/>
    </row>
    <row r="62" spans="1:23" ht="14.4" outlineLevel="2" thickBot="1" x14ac:dyDescent="0.3">
      <c r="A62" s="98" t="str">
        <f t="shared" si="5"/>
        <v>A3.2.8</v>
      </c>
      <c r="C62" s="19" t="s">
        <v>165</v>
      </c>
      <c r="D62" s="20" t="s">
        <v>296</v>
      </c>
      <c r="E62" s="101" t="s">
        <v>297</v>
      </c>
      <c r="F62" s="60">
        <v>0</v>
      </c>
      <c r="H62" s="134">
        <f ca="1">SUMIF(' LISTE DES TRANSACTIONS REP 01'!A:G,A62,' LISTE DES TRANSACTIONS REP 01'!G:G)</f>
        <v>0</v>
      </c>
      <c r="I62" s="134">
        <f t="shared" ca="1" si="48"/>
        <v>0</v>
      </c>
      <c r="J62" s="135" t="str">
        <f t="shared" ca="1" si="49"/>
        <v xml:space="preserve"> </v>
      </c>
      <c r="K62" s="78"/>
      <c r="L62" s="78"/>
      <c r="M62" s="67"/>
      <c r="N62" s="67"/>
      <c r="O62" s="67"/>
      <c r="P62" s="67"/>
      <c r="Q62" s="67"/>
      <c r="R62" s="67"/>
      <c r="S62" s="137">
        <f t="shared" ca="1" si="50"/>
        <v>0</v>
      </c>
      <c r="U62" s="69">
        <f t="shared" ca="1" si="51"/>
        <v>0</v>
      </c>
      <c r="V62" s="139" t="str">
        <f t="shared" ca="1" si="35"/>
        <v xml:space="preserve"> </v>
      </c>
      <c r="W62" s="69"/>
    </row>
    <row r="63" spans="1:23" ht="30" customHeight="1" thickBot="1" x14ac:dyDescent="0.3">
      <c r="A63" s="98" t="str">
        <f t="shared" si="5"/>
        <v>B. Frais de gestion</v>
      </c>
      <c r="C63" s="192" t="s">
        <v>300</v>
      </c>
      <c r="D63" s="192"/>
      <c r="E63" s="192"/>
      <c r="F63" s="70">
        <f>+F64+F69+F74</f>
        <v>132000</v>
      </c>
      <c r="G63" s="71"/>
      <c r="H63" s="70">
        <f ca="1">+H64+H69+H74</f>
        <v>6000</v>
      </c>
      <c r="I63" s="70">
        <f ca="1">+I64+I69+I74</f>
        <v>126000</v>
      </c>
      <c r="J63" s="83">
        <f t="shared" ref="J63:J69" ca="1" si="52">IF(ISERROR(+I63/F63)," ",(+I63/F63))</f>
        <v>0.95454545454545459</v>
      </c>
      <c r="K63" s="79"/>
      <c r="L63" s="79"/>
      <c r="M63" s="70">
        <f>+M64+M69+M74</f>
        <v>0</v>
      </c>
      <c r="N63" s="70">
        <f>+N64+N69+N74</f>
        <v>0</v>
      </c>
      <c r="O63" s="70">
        <f>+O64+O69+O74</f>
        <v>0</v>
      </c>
      <c r="P63" s="70">
        <f t="shared" ref="P63:R63" si="53">+P64+P69+P74</f>
        <v>0</v>
      </c>
      <c r="Q63" s="70">
        <f t="shared" si="53"/>
        <v>0</v>
      </c>
      <c r="R63" s="70">
        <f t="shared" si="53"/>
        <v>0</v>
      </c>
      <c r="S63" s="70">
        <f ca="1">+S64+S69+S74</f>
        <v>6000</v>
      </c>
      <c r="T63" s="71"/>
      <c r="U63" s="70">
        <f ca="1">+U64+U69+U74</f>
        <v>126000</v>
      </c>
      <c r="V63" s="83">
        <f t="shared" ca="1" si="35"/>
        <v>0.95454545454545459</v>
      </c>
      <c r="W63" s="70"/>
    </row>
    <row r="64" spans="1:23" s="10" customFormat="1" ht="13.8" thickBot="1" x14ac:dyDescent="0.3">
      <c r="A64" s="98" t="str">
        <f t="shared" si="5"/>
        <v>B1</v>
      </c>
      <c r="B64" s="93"/>
      <c r="C64" s="51" t="s">
        <v>302</v>
      </c>
      <c r="D64" s="52">
        <v>1</v>
      </c>
      <c r="E64" s="53" t="s">
        <v>254</v>
      </c>
      <c r="F64" s="55">
        <f>+F65+F66+F67+F68</f>
        <v>132000</v>
      </c>
      <c r="G64" s="97"/>
      <c r="H64" s="84">
        <f ca="1">+H65+H66+H67+H68</f>
        <v>2500</v>
      </c>
      <c r="I64" s="84">
        <f ca="1">+I65+I66+I67+I68</f>
        <v>129500</v>
      </c>
      <c r="J64" s="85">
        <f t="shared" ca="1" si="52"/>
        <v>0.98106060606060608</v>
      </c>
      <c r="K64" s="75"/>
      <c r="L64" s="75"/>
      <c r="M64" s="84">
        <f>+M65+M66+M67+M68</f>
        <v>0</v>
      </c>
      <c r="N64" s="84">
        <f>+N65+N66+N67+N68</f>
        <v>0</v>
      </c>
      <c r="O64" s="84">
        <f>+O65+O66+O67+O68</f>
        <v>0</v>
      </c>
      <c r="P64" s="84">
        <f t="shared" ref="P64:R64" si="54">+P65+P66+P67+P68</f>
        <v>0</v>
      </c>
      <c r="Q64" s="84">
        <f t="shared" si="54"/>
        <v>0</v>
      </c>
      <c r="R64" s="84">
        <f t="shared" si="54"/>
        <v>0</v>
      </c>
      <c r="S64" s="84">
        <f ca="1">+S65+S66+S67+S68</f>
        <v>2500</v>
      </c>
      <c r="T64" s="97"/>
      <c r="U64" s="84">
        <f ca="1">+U65+U66+U67+U68</f>
        <v>129500</v>
      </c>
      <c r="V64" s="85">
        <f t="shared" ca="1" si="35"/>
        <v>0.98106060606060608</v>
      </c>
      <c r="W64" s="84"/>
    </row>
    <row r="65" spans="1:23" ht="13.8" outlineLevel="1" x14ac:dyDescent="0.25">
      <c r="A65" s="98" t="str">
        <f t="shared" si="5"/>
        <v>B1.1</v>
      </c>
      <c r="C65" s="45" t="s">
        <v>302</v>
      </c>
      <c r="D65" s="45" t="s">
        <v>167</v>
      </c>
      <c r="E65" s="45" t="s">
        <v>303</v>
      </c>
      <c r="F65" s="100">
        <v>21600</v>
      </c>
      <c r="H65" s="134">
        <f ca="1">SUMIF(' LISTE DES TRANSACTIONS REP 01'!A:G,A65,' LISTE DES TRANSACTIONS REP 01'!G:G)</f>
        <v>2500</v>
      </c>
      <c r="I65" s="134">
        <f t="shared" ref="I65:I68" ca="1" si="55">+F65-H65</f>
        <v>19100</v>
      </c>
      <c r="J65" s="147">
        <f t="shared" ca="1" si="52"/>
        <v>0.8842592592592593</v>
      </c>
      <c r="K65" s="133"/>
      <c r="L65" s="133"/>
      <c r="M65" s="148"/>
      <c r="N65" s="148"/>
      <c r="O65" s="148"/>
      <c r="P65" s="148"/>
      <c r="Q65" s="148"/>
      <c r="R65" s="148"/>
      <c r="S65" s="153">
        <f t="shared" ref="S65:S68" ca="1" si="56">H65+M65+N65+O65+P65+Q65+R65</f>
        <v>2500</v>
      </c>
      <c r="U65" s="149">
        <f ca="1">+F65-S65</f>
        <v>19100</v>
      </c>
      <c r="V65" s="150">
        <f t="shared" ca="1" si="35"/>
        <v>0.8842592592592593</v>
      </c>
      <c r="W65" s="149"/>
    </row>
    <row r="66" spans="1:23" ht="13.8" outlineLevel="1" x14ac:dyDescent="0.25">
      <c r="A66" s="98" t="str">
        <f t="shared" si="5"/>
        <v>B1.2</v>
      </c>
      <c r="C66" s="45" t="s">
        <v>302</v>
      </c>
      <c r="D66" s="45" t="s">
        <v>210</v>
      </c>
      <c r="E66" s="45" t="s">
        <v>308</v>
      </c>
      <c r="F66" s="100">
        <v>14400</v>
      </c>
      <c r="H66" s="134">
        <f ca="1">SUMIF(' LISTE DES TRANSACTIONS REP 01'!A:G,A66,' LISTE DES TRANSACTIONS REP 01'!G:G)</f>
        <v>0</v>
      </c>
      <c r="I66" s="134">
        <f t="shared" ca="1" si="55"/>
        <v>14400</v>
      </c>
      <c r="J66" s="135">
        <f t="shared" ca="1" si="52"/>
        <v>1</v>
      </c>
      <c r="K66" s="133"/>
      <c r="L66" s="133"/>
      <c r="M66" s="148"/>
      <c r="N66" s="148"/>
      <c r="O66" s="148"/>
      <c r="P66" s="148"/>
      <c r="Q66" s="148"/>
      <c r="R66" s="148"/>
      <c r="S66" s="137">
        <f t="shared" ca="1" si="56"/>
        <v>0</v>
      </c>
      <c r="U66" s="149">
        <f ca="1">+F66-S66</f>
        <v>14400</v>
      </c>
      <c r="V66" s="139">
        <f t="shared" ca="1" si="35"/>
        <v>1</v>
      </c>
      <c r="W66" s="149"/>
    </row>
    <row r="67" spans="1:23" ht="13.8" outlineLevel="1" x14ac:dyDescent="0.25">
      <c r="A67" s="98" t="str">
        <f t="shared" si="5"/>
        <v>B1.3</v>
      </c>
      <c r="C67" s="45" t="s">
        <v>302</v>
      </c>
      <c r="D67" s="45" t="s">
        <v>220</v>
      </c>
      <c r="E67" s="45" t="s">
        <v>312</v>
      </c>
      <c r="F67" s="100">
        <v>96000</v>
      </c>
      <c r="H67" s="134">
        <f ca="1">SUMIF(' LISTE DES TRANSACTIONS REP 01'!A:G,A67,' LISTE DES TRANSACTIONS REP 01'!G:G)</f>
        <v>0</v>
      </c>
      <c r="I67" s="134">
        <f t="shared" ca="1" si="55"/>
        <v>96000</v>
      </c>
      <c r="J67" s="135">
        <f t="shared" ca="1" si="52"/>
        <v>1</v>
      </c>
      <c r="K67" s="133"/>
      <c r="L67" s="133"/>
      <c r="M67" s="148"/>
      <c r="N67" s="148"/>
      <c r="O67" s="148"/>
      <c r="P67" s="148"/>
      <c r="Q67" s="148"/>
      <c r="R67" s="148"/>
      <c r="S67" s="137">
        <f t="shared" ca="1" si="56"/>
        <v>0</v>
      </c>
      <c r="U67" s="149">
        <f ca="1">+F67-S67</f>
        <v>96000</v>
      </c>
      <c r="V67" s="139">
        <f t="shared" ca="1" si="35"/>
        <v>1</v>
      </c>
      <c r="W67" s="149"/>
    </row>
    <row r="68" spans="1:23" ht="13.8" outlineLevel="1" x14ac:dyDescent="0.25">
      <c r="A68" s="98" t="str">
        <f t="shared" si="5"/>
        <v>B1.4</v>
      </c>
      <c r="C68" s="45" t="s">
        <v>302</v>
      </c>
      <c r="D68" s="45" t="s">
        <v>316</v>
      </c>
      <c r="E68" s="45" t="s">
        <v>178</v>
      </c>
      <c r="F68" s="100">
        <v>0</v>
      </c>
      <c r="H68" s="134">
        <f ca="1">SUMIF(' LISTE DES TRANSACTIONS REP 01'!A:G,A68,' LISTE DES TRANSACTIONS REP 01'!G:G)</f>
        <v>0</v>
      </c>
      <c r="I68" s="134">
        <f t="shared" ca="1" si="55"/>
        <v>0</v>
      </c>
      <c r="J68" s="135" t="str">
        <f t="shared" ca="1" si="52"/>
        <v xml:space="preserve"> </v>
      </c>
      <c r="K68" s="133"/>
      <c r="L68" s="133"/>
      <c r="M68" s="148"/>
      <c r="N68" s="148"/>
      <c r="O68" s="148"/>
      <c r="P68" s="148"/>
      <c r="Q68" s="148"/>
      <c r="R68" s="148"/>
      <c r="S68" s="137">
        <f t="shared" ca="1" si="56"/>
        <v>0</v>
      </c>
      <c r="U68" s="149">
        <f ca="1">+F68-S68</f>
        <v>0</v>
      </c>
      <c r="V68" s="139" t="str">
        <f t="shared" ca="1" si="35"/>
        <v xml:space="preserve"> </v>
      </c>
      <c r="W68" s="149"/>
    </row>
    <row r="69" spans="1:23" ht="13.8" thickBot="1" x14ac:dyDescent="0.3">
      <c r="A69" s="98" t="str">
        <f t="shared" si="5"/>
        <v>B2</v>
      </c>
      <c r="C69" s="41" t="s">
        <v>302</v>
      </c>
      <c r="D69" s="42">
        <v>2</v>
      </c>
      <c r="E69" s="43" t="s">
        <v>272</v>
      </c>
      <c r="F69" s="55">
        <f>+F70+F71+F72+F73</f>
        <v>0</v>
      </c>
      <c r="H69" s="84">
        <f ca="1">+H70+H71+H72+H73</f>
        <v>1500</v>
      </c>
      <c r="I69" s="84">
        <f ca="1">+I70+I71+I72+I73</f>
        <v>-1500</v>
      </c>
      <c r="J69" s="85" t="str">
        <f t="shared" ca="1" si="52"/>
        <v xml:space="preserve"> </v>
      </c>
      <c r="K69" s="75"/>
      <c r="L69" s="75"/>
      <c r="M69" s="84">
        <f>+M70+M71+M72+M73</f>
        <v>0</v>
      </c>
      <c r="N69" s="84">
        <f>+N70+N71+N72+N73</f>
        <v>0</v>
      </c>
      <c r="O69" s="84">
        <f>+O70+O71+O72+O73</f>
        <v>0</v>
      </c>
      <c r="P69" s="84">
        <f t="shared" ref="P69:R69" si="57">+P70+P71+P72+P73</f>
        <v>0</v>
      </c>
      <c r="Q69" s="84">
        <f t="shared" si="57"/>
        <v>0</v>
      </c>
      <c r="R69" s="84">
        <f t="shared" si="57"/>
        <v>0</v>
      </c>
      <c r="S69" s="84">
        <f ca="1">+S70+S71+S72+S73</f>
        <v>1500</v>
      </c>
      <c r="U69" s="84">
        <f ca="1">+U70+U71+U72+U73</f>
        <v>-1500</v>
      </c>
      <c r="V69" s="85" t="str">
        <f t="shared" ca="1" si="35"/>
        <v xml:space="preserve"> </v>
      </c>
      <c r="W69" s="84"/>
    </row>
    <row r="70" spans="1:23" ht="13.8" outlineLevel="1" x14ac:dyDescent="0.25">
      <c r="A70" s="98" t="str">
        <f t="shared" si="5"/>
        <v>B2.1</v>
      </c>
      <c r="C70" s="45" t="s">
        <v>302</v>
      </c>
      <c r="D70" s="45" t="s">
        <v>229</v>
      </c>
      <c r="E70" s="45" t="s">
        <v>318</v>
      </c>
      <c r="F70" s="100">
        <v>0</v>
      </c>
      <c r="H70" s="134">
        <f ca="1">SUMIF(' LISTE DES TRANSACTIONS REP 01'!A:G,A70,' LISTE DES TRANSACTIONS REP 01'!G:G)</f>
        <v>1500</v>
      </c>
      <c r="I70" s="134">
        <f t="shared" ref="I70:I73" ca="1" si="58">+F70-H70</f>
        <v>-1500</v>
      </c>
      <c r="J70" s="135" t="str">
        <f t="shared" ref="J70:J73" ca="1" si="59">IF(ISERROR(+I70/F70)," ",(+I70/F70))</f>
        <v xml:space="preserve"> </v>
      </c>
      <c r="K70" s="133"/>
      <c r="L70" s="133"/>
      <c r="M70" s="148"/>
      <c r="N70" s="148"/>
      <c r="O70" s="148"/>
      <c r="P70" s="148"/>
      <c r="Q70" s="148"/>
      <c r="R70" s="148"/>
      <c r="S70" s="137">
        <f t="shared" ref="S70:S73" ca="1" si="60">H70+M70+N70+O70+P70+Q70+R70</f>
        <v>1500</v>
      </c>
      <c r="U70" s="149">
        <f ca="1">+F70-S70</f>
        <v>-1500</v>
      </c>
      <c r="V70" s="139" t="str">
        <f t="shared" ref="V70:V80" ca="1" si="61">IF(ISERROR(+U70/F70)," ",(+U70/F70))</f>
        <v xml:space="preserve"> </v>
      </c>
      <c r="W70" s="149"/>
    </row>
    <row r="71" spans="1:23" ht="13.8" outlineLevel="1" x14ac:dyDescent="0.25">
      <c r="A71" s="98" t="str">
        <f t="shared" si="5"/>
        <v>B2.2</v>
      </c>
      <c r="C71" s="45" t="s">
        <v>302</v>
      </c>
      <c r="D71" s="45" t="s">
        <v>237</v>
      </c>
      <c r="E71" s="45" t="s">
        <v>288</v>
      </c>
      <c r="F71" s="100">
        <v>0</v>
      </c>
      <c r="H71" s="134">
        <f ca="1">SUMIF(' LISTE DES TRANSACTIONS REP 01'!A:G,A71,' LISTE DES TRANSACTIONS REP 01'!G:G)</f>
        <v>0</v>
      </c>
      <c r="I71" s="134">
        <f t="shared" ca="1" si="58"/>
        <v>0</v>
      </c>
      <c r="J71" s="135" t="str">
        <f t="shared" ca="1" si="59"/>
        <v xml:space="preserve"> </v>
      </c>
      <c r="K71" s="133"/>
      <c r="L71" s="133"/>
      <c r="M71" s="148"/>
      <c r="N71" s="148"/>
      <c r="O71" s="148"/>
      <c r="P71" s="148"/>
      <c r="Q71" s="148"/>
      <c r="R71" s="148"/>
      <c r="S71" s="137">
        <f t="shared" ca="1" si="60"/>
        <v>0</v>
      </c>
      <c r="U71" s="149">
        <f ca="1">+F71-S71</f>
        <v>0</v>
      </c>
      <c r="V71" s="139" t="str">
        <f t="shared" ca="1" si="61"/>
        <v xml:space="preserve"> </v>
      </c>
      <c r="W71" s="149"/>
    </row>
    <row r="72" spans="1:23" ht="13.8" outlineLevel="1" x14ac:dyDescent="0.25">
      <c r="A72" s="98" t="str">
        <f t="shared" si="5"/>
        <v>B2.3</v>
      </c>
      <c r="C72" s="45" t="s">
        <v>302</v>
      </c>
      <c r="D72" s="45" t="s">
        <v>245</v>
      </c>
      <c r="E72" s="45" t="s">
        <v>294</v>
      </c>
      <c r="F72" s="100">
        <v>0</v>
      </c>
      <c r="H72" s="134">
        <f ca="1">SUMIF(' LISTE DES TRANSACTIONS REP 01'!A:G,A72,' LISTE DES TRANSACTIONS REP 01'!G:G)</f>
        <v>0</v>
      </c>
      <c r="I72" s="134">
        <f t="shared" ca="1" si="58"/>
        <v>0</v>
      </c>
      <c r="J72" s="135" t="str">
        <f t="shared" ca="1" si="59"/>
        <v xml:space="preserve"> </v>
      </c>
      <c r="K72" s="133"/>
      <c r="L72" s="133"/>
      <c r="M72" s="148"/>
      <c r="N72" s="148"/>
      <c r="O72" s="148"/>
      <c r="P72" s="148"/>
      <c r="Q72" s="148"/>
      <c r="R72" s="148"/>
      <c r="S72" s="137">
        <f t="shared" ca="1" si="60"/>
        <v>0</v>
      </c>
      <c r="U72" s="149">
        <f ca="1">+F72-S72</f>
        <v>0</v>
      </c>
      <c r="V72" s="139" t="str">
        <f t="shared" ca="1" si="61"/>
        <v xml:space="preserve"> </v>
      </c>
      <c r="W72" s="149"/>
    </row>
    <row r="73" spans="1:23" ht="13.8" outlineLevel="1" x14ac:dyDescent="0.25">
      <c r="A73" s="98" t="str">
        <f t="shared" ref="A73:A136" si="62">+CONCATENATE(C73,D73)</f>
        <v>B2.4</v>
      </c>
      <c r="C73" s="45" t="s">
        <v>302</v>
      </c>
      <c r="D73" s="45" t="s">
        <v>323</v>
      </c>
      <c r="E73" s="45" t="s">
        <v>324</v>
      </c>
      <c r="F73" s="100">
        <v>0</v>
      </c>
      <c r="H73" s="134">
        <f ca="1">SUMIF(' LISTE DES TRANSACTIONS REP 01'!A:G,A73,' LISTE DES TRANSACTIONS REP 01'!G:G)</f>
        <v>0</v>
      </c>
      <c r="I73" s="134">
        <f t="shared" ca="1" si="58"/>
        <v>0</v>
      </c>
      <c r="J73" s="135" t="str">
        <f t="shared" ca="1" si="59"/>
        <v xml:space="preserve"> </v>
      </c>
      <c r="K73" s="133"/>
      <c r="L73" s="133"/>
      <c r="M73" s="148"/>
      <c r="N73" s="148"/>
      <c r="O73" s="148"/>
      <c r="P73" s="148"/>
      <c r="Q73" s="148"/>
      <c r="R73" s="148"/>
      <c r="S73" s="137">
        <f t="shared" ca="1" si="60"/>
        <v>0</v>
      </c>
      <c r="U73" s="149">
        <f ca="1">+F73-S73</f>
        <v>0</v>
      </c>
      <c r="V73" s="139" t="str">
        <f t="shared" ca="1" si="61"/>
        <v xml:space="preserve"> </v>
      </c>
      <c r="W73" s="149"/>
    </row>
    <row r="74" spans="1:23" ht="13.8" thickBot="1" x14ac:dyDescent="0.3">
      <c r="A74" s="98" t="str">
        <f t="shared" si="62"/>
        <v>B3</v>
      </c>
      <c r="C74" s="41" t="s">
        <v>302</v>
      </c>
      <c r="D74" s="42">
        <v>3</v>
      </c>
      <c r="E74" s="43" t="s">
        <v>327</v>
      </c>
      <c r="F74" s="55">
        <f>+F75+F76</f>
        <v>0</v>
      </c>
      <c r="H74" s="84">
        <f ca="1">+H75+H76</f>
        <v>2000</v>
      </c>
      <c r="I74" s="84">
        <f t="shared" ref="I74" ca="1" si="63">+I75+I76</f>
        <v>-2000</v>
      </c>
      <c r="J74" s="85" t="str">
        <f t="shared" ref="J74:J80" ca="1" si="64">IF(ISERROR(+I74/F74)," ",(+I74/F74))</f>
        <v xml:space="preserve"> </v>
      </c>
      <c r="K74" s="75"/>
      <c r="L74" s="75"/>
      <c r="M74" s="84">
        <f>+M75+M76</f>
        <v>0</v>
      </c>
      <c r="N74" s="84">
        <f t="shared" ref="N74:S74" si="65">+N75+N76</f>
        <v>0</v>
      </c>
      <c r="O74" s="84">
        <f t="shared" si="65"/>
        <v>0</v>
      </c>
      <c r="P74" s="84">
        <f t="shared" si="65"/>
        <v>0</v>
      </c>
      <c r="Q74" s="84">
        <f t="shared" si="65"/>
        <v>0</v>
      </c>
      <c r="R74" s="84">
        <f t="shared" si="65"/>
        <v>0</v>
      </c>
      <c r="S74" s="84">
        <f t="shared" ca="1" si="65"/>
        <v>2000</v>
      </c>
      <c r="U74" s="84">
        <f ca="1">+U75+U76</f>
        <v>-2000</v>
      </c>
      <c r="V74" s="85" t="str">
        <f t="shared" ca="1" si="61"/>
        <v xml:space="preserve"> </v>
      </c>
      <c r="W74" s="84"/>
    </row>
    <row r="75" spans="1:23" ht="13.8" outlineLevel="1" x14ac:dyDescent="0.25">
      <c r="A75" s="98" t="str">
        <f t="shared" si="62"/>
        <v>B3.1</v>
      </c>
      <c r="C75" s="45" t="s">
        <v>302</v>
      </c>
      <c r="D75" s="45" t="s">
        <v>253</v>
      </c>
      <c r="E75" s="45" t="s">
        <v>328</v>
      </c>
      <c r="F75" s="100">
        <v>0</v>
      </c>
      <c r="H75" s="134">
        <f ca="1">SUMIF(' LISTE DES TRANSACTIONS REP 01'!A:G,A75,' LISTE DES TRANSACTIONS REP 01'!G:G)</f>
        <v>0</v>
      </c>
      <c r="I75" s="134">
        <f t="shared" ref="I75:I76" ca="1" si="66">+F75-H75</f>
        <v>0</v>
      </c>
      <c r="J75" s="135" t="str">
        <f t="shared" ca="1" si="64"/>
        <v xml:space="preserve"> </v>
      </c>
      <c r="K75" s="133"/>
      <c r="L75" s="133"/>
      <c r="M75" s="148"/>
      <c r="N75" s="148"/>
      <c r="O75" s="148"/>
      <c r="P75" s="148"/>
      <c r="Q75" s="148"/>
      <c r="R75" s="148"/>
      <c r="S75" s="137">
        <f t="shared" ref="S75:S76" ca="1" si="67">H75+M75+N75+O75+P75+Q75+R75</f>
        <v>0</v>
      </c>
      <c r="U75" s="149">
        <f ca="1">+F75-S75</f>
        <v>0</v>
      </c>
      <c r="V75" s="139" t="str">
        <f t="shared" ca="1" si="61"/>
        <v xml:space="preserve"> </v>
      </c>
      <c r="W75" s="149"/>
    </row>
    <row r="76" spans="1:23" ht="13.8" outlineLevel="1" x14ac:dyDescent="0.25">
      <c r="A76" s="98" t="str">
        <f t="shared" si="62"/>
        <v>B3.2</v>
      </c>
      <c r="C76" s="45" t="s">
        <v>302</v>
      </c>
      <c r="D76" s="45" t="s">
        <v>271</v>
      </c>
      <c r="E76" s="45" t="s">
        <v>330</v>
      </c>
      <c r="F76" s="100">
        <v>0</v>
      </c>
      <c r="H76" s="134">
        <f ca="1">SUMIF(' LISTE DES TRANSACTIONS REP 01'!A:G,A76,' LISTE DES TRANSACTIONS REP 01'!G:G)</f>
        <v>2000</v>
      </c>
      <c r="I76" s="134">
        <f t="shared" ca="1" si="66"/>
        <v>-2000</v>
      </c>
      <c r="J76" s="135" t="str">
        <f t="shared" ca="1" si="64"/>
        <v xml:space="preserve"> </v>
      </c>
      <c r="K76" s="133"/>
      <c r="L76" s="133"/>
      <c r="M76" s="148"/>
      <c r="N76" s="148"/>
      <c r="O76" s="148"/>
      <c r="P76" s="148"/>
      <c r="Q76" s="148"/>
      <c r="R76" s="148"/>
      <c r="S76" s="137">
        <f t="shared" ca="1" si="67"/>
        <v>2000</v>
      </c>
      <c r="U76" s="149">
        <f ca="1">+F76-S76</f>
        <v>-2000</v>
      </c>
      <c r="V76" s="139" t="str">
        <f t="shared" ca="1" si="61"/>
        <v xml:space="preserve"> </v>
      </c>
      <c r="W76" s="149"/>
    </row>
    <row r="77" spans="1:23" ht="30" customHeight="1" thickBot="1" x14ac:dyDescent="0.3">
      <c r="A77" s="98" t="str">
        <f t="shared" si="62"/>
        <v>C. Coûts de structure</v>
      </c>
      <c r="C77" s="191" t="s">
        <v>331</v>
      </c>
      <c r="D77" s="191"/>
      <c r="E77" s="191"/>
      <c r="F77" s="54">
        <f>+F78</f>
        <v>24423.000000000004</v>
      </c>
      <c r="G77" s="50"/>
      <c r="H77" s="70">
        <f t="shared" ref="H77:S78" ca="1" si="68">+H78</f>
        <v>2109.0322580645161</v>
      </c>
      <c r="I77" s="70">
        <f t="shared" ca="1" si="68"/>
        <v>22313.967741935488</v>
      </c>
      <c r="J77" s="83">
        <f t="shared" ca="1" si="64"/>
        <v>0.91364565130964603</v>
      </c>
      <c r="K77" s="74"/>
      <c r="L77" s="74"/>
      <c r="M77" s="70">
        <f t="shared" si="68"/>
        <v>0</v>
      </c>
      <c r="N77" s="70">
        <f t="shared" si="68"/>
        <v>0</v>
      </c>
      <c r="O77" s="70">
        <f t="shared" si="68"/>
        <v>0</v>
      </c>
      <c r="P77" s="70">
        <f t="shared" si="68"/>
        <v>0</v>
      </c>
      <c r="Q77" s="70">
        <f t="shared" si="68"/>
        <v>0</v>
      </c>
      <c r="R77" s="70">
        <f t="shared" si="68"/>
        <v>0</v>
      </c>
      <c r="S77" s="70">
        <f t="shared" ca="1" si="68"/>
        <v>2109.0322580645161</v>
      </c>
      <c r="T77" s="50"/>
      <c r="U77" s="70">
        <f t="shared" ref="U77:U78" ca="1" si="69">+U78</f>
        <v>22313.967741935488</v>
      </c>
      <c r="V77" s="83">
        <f t="shared" ca="1" si="61"/>
        <v>0.91364565130964603</v>
      </c>
      <c r="W77" s="70"/>
    </row>
    <row r="78" spans="1:23" s="10" customFormat="1" ht="13.8" thickBot="1" x14ac:dyDescent="0.3">
      <c r="A78" s="98" t="str">
        <f t="shared" si="62"/>
        <v>C1</v>
      </c>
      <c r="B78" s="93"/>
      <c r="C78" s="51" t="s">
        <v>333</v>
      </c>
      <c r="D78" s="52">
        <v>1</v>
      </c>
      <c r="E78" s="53" t="s">
        <v>334</v>
      </c>
      <c r="F78" s="55">
        <f>+F79</f>
        <v>24423.000000000004</v>
      </c>
      <c r="G78" s="97"/>
      <c r="H78" s="84">
        <f t="shared" ca="1" si="68"/>
        <v>2109.0322580645161</v>
      </c>
      <c r="I78" s="84">
        <f t="shared" ca="1" si="68"/>
        <v>22313.967741935488</v>
      </c>
      <c r="J78" s="85">
        <f t="shared" ca="1" si="64"/>
        <v>0.91364565130964603</v>
      </c>
      <c r="K78" s="75"/>
      <c r="L78" s="75"/>
      <c r="M78" s="84">
        <f t="shared" si="68"/>
        <v>0</v>
      </c>
      <c r="N78" s="84">
        <f t="shared" si="68"/>
        <v>0</v>
      </c>
      <c r="O78" s="84">
        <f t="shared" si="68"/>
        <v>0</v>
      </c>
      <c r="P78" s="84">
        <f t="shared" si="68"/>
        <v>0</v>
      </c>
      <c r="Q78" s="84">
        <f t="shared" si="68"/>
        <v>0</v>
      </c>
      <c r="R78" s="84">
        <f t="shared" si="68"/>
        <v>0</v>
      </c>
      <c r="S78" s="84">
        <f t="shared" ca="1" si="68"/>
        <v>2109.0322580645161</v>
      </c>
      <c r="T78" s="97"/>
      <c r="U78" s="84">
        <f t="shared" ca="1" si="69"/>
        <v>22313.967741935488</v>
      </c>
      <c r="V78" s="85">
        <f t="shared" ca="1" si="61"/>
        <v>0.91364565130964603</v>
      </c>
      <c r="W78" s="84"/>
    </row>
    <row r="79" spans="1:23" ht="13.8" outlineLevel="1" x14ac:dyDescent="0.25">
      <c r="A79" s="98" t="str">
        <f t="shared" si="62"/>
        <v>C1.1</v>
      </c>
      <c r="C79" s="45" t="s">
        <v>333</v>
      </c>
      <c r="D79" s="45" t="s">
        <v>167</v>
      </c>
      <c r="E79" s="45" t="s">
        <v>335</v>
      </c>
      <c r="F79" s="100">
        <v>24423.000000000004</v>
      </c>
      <c r="H79" s="134">
        <f ca="1">+H6*' BUDGET'!I340</f>
        <v>2109.0322580645161</v>
      </c>
      <c r="I79" s="134">
        <f t="shared" ref="I79" ca="1" si="70">+F79-H79</f>
        <v>22313.967741935488</v>
      </c>
      <c r="J79" s="135">
        <f t="shared" ca="1" si="64"/>
        <v>0.91364565130964603</v>
      </c>
      <c r="K79" s="133"/>
      <c r="L79" s="133"/>
      <c r="M79" s="148"/>
      <c r="N79" s="148"/>
      <c r="O79" s="148"/>
      <c r="P79" s="148"/>
      <c r="Q79" s="148"/>
      <c r="R79" s="148"/>
      <c r="S79" s="137">
        <f t="shared" ref="S79" ca="1" si="71">H79+M79+N79+O79+P79+Q79+R79</f>
        <v>2109.0322580645161</v>
      </c>
      <c r="U79" s="152">
        <f ca="1">+F79-S79</f>
        <v>22313.967741935488</v>
      </c>
      <c r="V79" s="139">
        <f t="shared" ca="1" si="61"/>
        <v>0.91364565130964603</v>
      </c>
      <c r="W79" s="152"/>
    </row>
    <row r="80" spans="1:23" ht="30" customHeight="1" thickBot="1" x14ac:dyDescent="0.3">
      <c r="A80" s="98"/>
      <c r="C80" s="389" t="s">
        <v>338</v>
      </c>
      <c r="D80" s="389"/>
      <c r="E80" s="389"/>
      <c r="F80" s="54">
        <f>+F6+F63+F77</f>
        <v>505323</v>
      </c>
      <c r="G80" s="50"/>
      <c r="H80" s="70">
        <f ca="1">+H6+H63+H77</f>
        <v>38238.06451612903</v>
      </c>
      <c r="I80" s="70">
        <f ca="1">+I6+I63+I77</f>
        <v>467084.93548387103</v>
      </c>
      <c r="J80" s="83">
        <f t="shared" ca="1" si="64"/>
        <v>0.92432945954146362</v>
      </c>
      <c r="K80" s="74"/>
      <c r="L80" s="74"/>
      <c r="M80" s="70">
        <f>+M6+M63+M77</f>
        <v>1000</v>
      </c>
      <c r="N80" s="70">
        <f>+N6+N63+N77</f>
        <v>500</v>
      </c>
      <c r="O80" s="70">
        <f>+O6+O63+O77</f>
        <v>500</v>
      </c>
      <c r="P80" s="70">
        <f t="shared" ref="P80:R80" si="72">+P6+P63+P77</f>
        <v>2500</v>
      </c>
      <c r="Q80" s="70">
        <f t="shared" si="72"/>
        <v>2000</v>
      </c>
      <c r="R80" s="70">
        <f t="shared" si="72"/>
        <v>2000</v>
      </c>
      <c r="S80" s="70">
        <f ca="1">+S6+S63+S77</f>
        <v>46738.06451612903</v>
      </c>
      <c r="T80" s="50"/>
      <c r="U80" s="70">
        <f ca="1">+U6+U63+U77</f>
        <v>458584.93548387103</v>
      </c>
      <c r="V80" s="83">
        <f t="shared" ca="1" si="61"/>
        <v>0.9075085351030352</v>
      </c>
      <c r="W80" s="70"/>
    </row>
    <row r="81" spans="1:3" ht="12.75" customHeight="1" x14ac:dyDescent="0.25">
      <c r="A81" s="98" t="str">
        <f t="shared" si="62"/>
        <v/>
      </c>
    </row>
    <row r="82" spans="1:3" ht="13.2" x14ac:dyDescent="0.25">
      <c r="A82" s="98" t="str">
        <f t="shared" si="62"/>
        <v>NB : Le Bénéficiaire est seul responsable de l’exactitude des informations financières fournies dans ces tableaux.</v>
      </c>
      <c r="C82" s="7" t="s">
        <v>339</v>
      </c>
    </row>
    <row r="83" spans="1:3" ht="12.75" customHeight="1" x14ac:dyDescent="0.25">
      <c r="A83" s="98" t="str">
        <f t="shared" si="62"/>
        <v/>
      </c>
    </row>
    <row r="84" spans="1:3" ht="13.2" x14ac:dyDescent="0.25">
      <c r="A84" s="98" t="str">
        <f t="shared" si="62"/>
        <v>Flexibilité budgétaire : voir article 14 de la convention de subvention</v>
      </c>
      <c r="C84" s="40" t="s">
        <v>340</v>
      </c>
    </row>
    <row r="85" spans="1:3" ht="12.75" customHeight="1" x14ac:dyDescent="0.25">
      <c r="A85" s="98" t="str">
        <f t="shared" si="62"/>
        <v/>
      </c>
    </row>
    <row r="86" spans="1:3" ht="12.75" customHeight="1" x14ac:dyDescent="0.25">
      <c r="A86" s="98" t="str">
        <f t="shared" si="62"/>
        <v/>
      </c>
    </row>
    <row r="87" spans="1:3" ht="12.75" customHeight="1" x14ac:dyDescent="0.25">
      <c r="A87" s="98" t="str">
        <f t="shared" si="62"/>
        <v/>
      </c>
    </row>
    <row r="88" spans="1:3" ht="12.75" customHeight="1" x14ac:dyDescent="0.25">
      <c r="A88" s="98" t="str">
        <f t="shared" si="62"/>
        <v/>
      </c>
    </row>
    <row r="89" spans="1:3" ht="12.75" customHeight="1" x14ac:dyDescent="0.25">
      <c r="A89" s="98" t="str">
        <f t="shared" si="62"/>
        <v/>
      </c>
    </row>
    <row r="90" spans="1:3" ht="12.75" customHeight="1" x14ac:dyDescent="0.25">
      <c r="A90" s="98" t="str">
        <f t="shared" si="62"/>
        <v/>
      </c>
    </row>
    <row r="91" spans="1:3" ht="12.75" customHeight="1" x14ac:dyDescent="0.25">
      <c r="A91" s="98" t="str">
        <f t="shared" si="62"/>
        <v/>
      </c>
    </row>
    <row r="92" spans="1:3" ht="12.75" customHeight="1" x14ac:dyDescent="0.25">
      <c r="A92" s="98" t="str">
        <f t="shared" si="62"/>
        <v/>
      </c>
    </row>
    <row r="93" spans="1:3" ht="12.75" customHeight="1" x14ac:dyDescent="0.25">
      <c r="A93" s="98" t="str">
        <f t="shared" si="62"/>
        <v/>
      </c>
    </row>
    <row r="94" spans="1:3" ht="12.75" customHeight="1" x14ac:dyDescent="0.25">
      <c r="A94" s="98" t="str">
        <f t="shared" si="62"/>
        <v/>
      </c>
    </row>
    <row r="95" spans="1:3" ht="12.75" customHeight="1" x14ac:dyDescent="0.25">
      <c r="A95" s="98" t="str">
        <f t="shared" si="62"/>
        <v/>
      </c>
    </row>
    <row r="96" spans="1:3" ht="12.75" customHeight="1" x14ac:dyDescent="0.25">
      <c r="A96" s="98" t="str">
        <f t="shared" si="62"/>
        <v/>
      </c>
    </row>
    <row r="97" spans="1:1" ht="12.75" customHeight="1" x14ac:dyDescent="0.25">
      <c r="A97" s="98" t="str">
        <f t="shared" si="62"/>
        <v/>
      </c>
    </row>
    <row r="98" spans="1:1" ht="12.75" customHeight="1" x14ac:dyDescent="0.25">
      <c r="A98" s="98" t="str">
        <f t="shared" si="62"/>
        <v/>
      </c>
    </row>
    <row r="99" spans="1:1" ht="12.75" customHeight="1" x14ac:dyDescent="0.25">
      <c r="A99" s="98" t="str">
        <f t="shared" si="62"/>
        <v/>
      </c>
    </row>
    <row r="100" spans="1:1" ht="12.75" customHeight="1" x14ac:dyDescent="0.25">
      <c r="A100" s="98" t="str">
        <f t="shared" si="62"/>
        <v/>
      </c>
    </row>
    <row r="101" spans="1:1" ht="12.75" customHeight="1" x14ac:dyDescent="0.25">
      <c r="A101" s="98" t="str">
        <f t="shared" si="62"/>
        <v/>
      </c>
    </row>
    <row r="102" spans="1:1" ht="12.75" customHeight="1" x14ac:dyDescent="0.25">
      <c r="A102" s="98" t="str">
        <f t="shared" si="62"/>
        <v/>
      </c>
    </row>
    <row r="103" spans="1:1" ht="12.75" customHeight="1" x14ac:dyDescent="0.25">
      <c r="A103" s="98" t="str">
        <f t="shared" si="62"/>
        <v/>
      </c>
    </row>
    <row r="104" spans="1:1" ht="12.75" customHeight="1" x14ac:dyDescent="0.25">
      <c r="A104" s="98" t="str">
        <f t="shared" si="62"/>
        <v/>
      </c>
    </row>
    <row r="105" spans="1:1" ht="12.75" customHeight="1" x14ac:dyDescent="0.25">
      <c r="A105" s="98" t="str">
        <f t="shared" si="62"/>
        <v/>
      </c>
    </row>
    <row r="106" spans="1:1" ht="12.75" customHeight="1" x14ac:dyDescent="0.25">
      <c r="A106" s="98" t="str">
        <f t="shared" si="62"/>
        <v/>
      </c>
    </row>
    <row r="107" spans="1:1" ht="12.75" customHeight="1" x14ac:dyDescent="0.25">
      <c r="A107" s="98" t="str">
        <f t="shared" si="62"/>
        <v/>
      </c>
    </row>
    <row r="108" spans="1:1" ht="12.75" customHeight="1" x14ac:dyDescent="0.25">
      <c r="A108" s="98" t="str">
        <f t="shared" si="62"/>
        <v/>
      </c>
    </row>
    <row r="109" spans="1:1" ht="12.75" customHeight="1" x14ac:dyDescent="0.25">
      <c r="A109" s="98" t="str">
        <f t="shared" si="62"/>
        <v/>
      </c>
    </row>
    <row r="110" spans="1:1" ht="12.75" customHeight="1" x14ac:dyDescent="0.25">
      <c r="A110" s="98" t="str">
        <f t="shared" si="62"/>
        <v/>
      </c>
    </row>
    <row r="111" spans="1:1" ht="12.75" customHeight="1" x14ac:dyDescent="0.25">
      <c r="A111" s="98" t="str">
        <f t="shared" si="62"/>
        <v/>
      </c>
    </row>
    <row r="112" spans="1:1" ht="12.75" customHeight="1" x14ac:dyDescent="0.25">
      <c r="A112" s="98" t="str">
        <f t="shared" si="62"/>
        <v/>
      </c>
    </row>
    <row r="113" spans="1:1" ht="12.75" customHeight="1" x14ac:dyDescent="0.25">
      <c r="A113" s="98" t="str">
        <f t="shared" si="62"/>
        <v/>
      </c>
    </row>
    <row r="114" spans="1:1" ht="12.75" customHeight="1" x14ac:dyDescent="0.25">
      <c r="A114" s="98" t="str">
        <f t="shared" si="62"/>
        <v/>
      </c>
    </row>
    <row r="115" spans="1:1" ht="12.75" customHeight="1" x14ac:dyDescent="0.25">
      <c r="A115" s="98" t="str">
        <f t="shared" si="62"/>
        <v/>
      </c>
    </row>
    <row r="116" spans="1:1" ht="12.75" customHeight="1" x14ac:dyDescent="0.25">
      <c r="A116" s="98"/>
    </row>
    <row r="117" spans="1:1" ht="12.75" customHeight="1" x14ac:dyDescent="0.25">
      <c r="A117" s="98"/>
    </row>
    <row r="118" spans="1:1" ht="12.75" customHeight="1" x14ac:dyDescent="0.25">
      <c r="A118" s="98" t="str">
        <f t="shared" si="62"/>
        <v/>
      </c>
    </row>
    <row r="119" spans="1:1" ht="12.75" customHeight="1" x14ac:dyDescent="0.25">
      <c r="A119" s="98" t="str">
        <f t="shared" si="62"/>
        <v/>
      </c>
    </row>
    <row r="120" spans="1:1" ht="12.75" customHeight="1" x14ac:dyDescent="0.25">
      <c r="A120" s="98" t="str">
        <f t="shared" si="62"/>
        <v/>
      </c>
    </row>
    <row r="121" spans="1:1" ht="12.75" customHeight="1" x14ac:dyDescent="0.25">
      <c r="A121" s="98" t="str">
        <f t="shared" si="62"/>
        <v/>
      </c>
    </row>
    <row r="122" spans="1:1" ht="12.75" customHeight="1" x14ac:dyDescent="0.25">
      <c r="A122" s="98" t="str">
        <f t="shared" si="62"/>
        <v/>
      </c>
    </row>
    <row r="123" spans="1:1" ht="12.75" customHeight="1" x14ac:dyDescent="0.25">
      <c r="A123" s="98" t="str">
        <f t="shared" si="62"/>
        <v/>
      </c>
    </row>
    <row r="124" spans="1:1" ht="12.75" customHeight="1" x14ac:dyDescent="0.25">
      <c r="A124" s="98" t="str">
        <f t="shared" si="62"/>
        <v/>
      </c>
    </row>
    <row r="125" spans="1:1" ht="12.75" customHeight="1" x14ac:dyDescent="0.25">
      <c r="A125" s="98" t="str">
        <f t="shared" si="62"/>
        <v/>
      </c>
    </row>
    <row r="126" spans="1:1" ht="12.75" customHeight="1" x14ac:dyDescent="0.25">
      <c r="A126" s="98" t="str">
        <f t="shared" si="62"/>
        <v/>
      </c>
    </row>
    <row r="127" spans="1:1" ht="12.75" customHeight="1" x14ac:dyDescent="0.25">
      <c r="A127" s="98" t="str">
        <f t="shared" si="62"/>
        <v/>
      </c>
    </row>
    <row r="128" spans="1:1" ht="12.75" customHeight="1" x14ac:dyDescent="0.25">
      <c r="A128" s="98" t="str">
        <f t="shared" si="62"/>
        <v/>
      </c>
    </row>
    <row r="129" spans="1:1" ht="12.75" customHeight="1" x14ac:dyDescent="0.25">
      <c r="A129" s="98" t="str">
        <f t="shared" si="62"/>
        <v/>
      </c>
    </row>
    <row r="130" spans="1:1" ht="12.75" customHeight="1" x14ac:dyDescent="0.25">
      <c r="A130" s="98" t="str">
        <f t="shared" si="62"/>
        <v/>
      </c>
    </row>
    <row r="131" spans="1:1" ht="12.75" customHeight="1" x14ac:dyDescent="0.25">
      <c r="A131" s="98" t="str">
        <f t="shared" si="62"/>
        <v/>
      </c>
    </row>
    <row r="132" spans="1:1" ht="12.75" customHeight="1" x14ac:dyDescent="0.25">
      <c r="A132" s="98" t="str">
        <f t="shared" si="62"/>
        <v/>
      </c>
    </row>
    <row r="133" spans="1:1" ht="12.75" customHeight="1" x14ac:dyDescent="0.25">
      <c r="A133" s="98" t="str">
        <f t="shared" si="62"/>
        <v/>
      </c>
    </row>
    <row r="134" spans="1:1" ht="12.75" customHeight="1" x14ac:dyDescent="0.25">
      <c r="A134" s="98" t="str">
        <f t="shared" si="62"/>
        <v/>
      </c>
    </row>
    <row r="135" spans="1:1" ht="12.75" customHeight="1" x14ac:dyDescent="0.25">
      <c r="A135" s="98" t="str">
        <f t="shared" si="62"/>
        <v/>
      </c>
    </row>
    <row r="136" spans="1:1" ht="12.75" customHeight="1" x14ac:dyDescent="0.25">
      <c r="A136" s="98" t="str">
        <f t="shared" si="62"/>
        <v/>
      </c>
    </row>
    <row r="137" spans="1:1" ht="12.75" customHeight="1" x14ac:dyDescent="0.25">
      <c r="A137" s="98" t="str">
        <f t="shared" ref="A137:A200" si="73">+CONCATENATE(C137,D137)</f>
        <v/>
      </c>
    </row>
    <row r="138" spans="1:1" ht="12.75" customHeight="1" x14ac:dyDescent="0.25">
      <c r="A138" s="98" t="str">
        <f t="shared" si="73"/>
        <v/>
      </c>
    </row>
    <row r="139" spans="1:1" ht="12.75" customHeight="1" x14ac:dyDescent="0.25">
      <c r="A139" s="98" t="str">
        <f t="shared" si="73"/>
        <v/>
      </c>
    </row>
    <row r="140" spans="1:1" ht="12.75" customHeight="1" x14ac:dyDescent="0.25">
      <c r="A140" s="98" t="str">
        <f t="shared" si="73"/>
        <v/>
      </c>
    </row>
    <row r="141" spans="1:1" ht="12.75" customHeight="1" x14ac:dyDescent="0.25">
      <c r="A141" s="98" t="str">
        <f t="shared" si="73"/>
        <v/>
      </c>
    </row>
    <row r="142" spans="1:1" ht="12.75" customHeight="1" x14ac:dyDescent="0.25">
      <c r="A142" s="98" t="str">
        <f t="shared" si="73"/>
        <v/>
      </c>
    </row>
    <row r="143" spans="1:1" ht="12.75" customHeight="1" x14ac:dyDescent="0.25">
      <c r="A143" s="98" t="str">
        <f t="shared" si="73"/>
        <v/>
      </c>
    </row>
    <row r="144" spans="1:1" ht="12.75" customHeight="1" x14ac:dyDescent="0.25">
      <c r="A144" s="98" t="str">
        <f t="shared" si="73"/>
        <v/>
      </c>
    </row>
    <row r="145" spans="1:1" ht="12.75" customHeight="1" x14ac:dyDescent="0.25">
      <c r="A145" s="98" t="str">
        <f t="shared" si="73"/>
        <v/>
      </c>
    </row>
    <row r="146" spans="1:1" ht="12.75" customHeight="1" x14ac:dyDescent="0.25">
      <c r="A146" s="98" t="str">
        <f t="shared" si="73"/>
        <v/>
      </c>
    </row>
    <row r="147" spans="1:1" ht="12.75" customHeight="1" x14ac:dyDescent="0.25">
      <c r="A147" s="98" t="str">
        <f t="shared" si="73"/>
        <v/>
      </c>
    </row>
    <row r="148" spans="1:1" ht="12.75" customHeight="1" x14ac:dyDescent="0.25">
      <c r="A148" s="98" t="str">
        <f t="shared" si="73"/>
        <v/>
      </c>
    </row>
    <row r="149" spans="1:1" ht="12.75" customHeight="1" x14ac:dyDescent="0.25">
      <c r="A149" s="98" t="str">
        <f t="shared" si="73"/>
        <v/>
      </c>
    </row>
    <row r="150" spans="1:1" ht="12.75" customHeight="1" x14ac:dyDescent="0.25">
      <c r="A150" s="98" t="str">
        <f t="shared" si="73"/>
        <v/>
      </c>
    </row>
    <row r="151" spans="1:1" ht="12.75" customHeight="1" x14ac:dyDescent="0.25">
      <c r="A151" s="98" t="str">
        <f t="shared" si="73"/>
        <v/>
      </c>
    </row>
    <row r="152" spans="1:1" ht="12.75" customHeight="1" x14ac:dyDescent="0.25">
      <c r="A152" s="98" t="str">
        <f t="shared" si="73"/>
        <v/>
      </c>
    </row>
    <row r="153" spans="1:1" ht="12.75" customHeight="1" x14ac:dyDescent="0.25">
      <c r="A153" s="98"/>
    </row>
    <row r="154" spans="1:1" ht="12.75" customHeight="1" x14ac:dyDescent="0.25">
      <c r="A154" s="98" t="str">
        <f t="shared" si="73"/>
        <v/>
      </c>
    </row>
    <row r="155" spans="1:1" ht="12.75" customHeight="1" x14ac:dyDescent="0.25">
      <c r="A155" s="98" t="str">
        <f t="shared" si="73"/>
        <v/>
      </c>
    </row>
    <row r="156" spans="1:1" ht="12.75" customHeight="1" x14ac:dyDescent="0.25">
      <c r="A156" s="98" t="str">
        <f t="shared" si="73"/>
        <v/>
      </c>
    </row>
    <row r="157" spans="1:1" ht="12.75" customHeight="1" x14ac:dyDescent="0.25">
      <c r="A157" s="98" t="str">
        <f t="shared" si="73"/>
        <v/>
      </c>
    </row>
    <row r="158" spans="1:1" ht="12.75" customHeight="1" x14ac:dyDescent="0.25">
      <c r="A158" s="98" t="str">
        <f t="shared" si="73"/>
        <v/>
      </c>
    </row>
    <row r="159" spans="1:1" ht="12.75" customHeight="1" x14ac:dyDescent="0.25">
      <c r="A159" s="98" t="str">
        <f t="shared" si="73"/>
        <v/>
      </c>
    </row>
    <row r="160" spans="1:1" ht="12.75" customHeight="1" x14ac:dyDescent="0.25">
      <c r="A160" s="98" t="str">
        <f t="shared" si="73"/>
        <v/>
      </c>
    </row>
    <row r="161" spans="1:1" ht="12.75" customHeight="1" x14ac:dyDescent="0.25">
      <c r="A161" s="98" t="str">
        <f t="shared" si="73"/>
        <v/>
      </c>
    </row>
    <row r="162" spans="1:1" ht="12.75" customHeight="1" x14ac:dyDescent="0.25">
      <c r="A162" s="98" t="str">
        <f t="shared" si="73"/>
        <v/>
      </c>
    </row>
    <row r="163" spans="1:1" ht="12.75" customHeight="1" x14ac:dyDescent="0.25">
      <c r="A163" s="98" t="str">
        <f t="shared" si="73"/>
        <v/>
      </c>
    </row>
    <row r="164" spans="1:1" ht="12.75" customHeight="1" x14ac:dyDescent="0.25">
      <c r="A164" s="98" t="str">
        <f t="shared" si="73"/>
        <v/>
      </c>
    </row>
    <row r="165" spans="1:1" ht="12.75" customHeight="1" x14ac:dyDescent="0.25">
      <c r="A165" s="98" t="str">
        <f t="shared" si="73"/>
        <v/>
      </c>
    </row>
    <row r="166" spans="1:1" ht="12.75" customHeight="1" x14ac:dyDescent="0.25">
      <c r="A166" s="98" t="str">
        <f t="shared" si="73"/>
        <v/>
      </c>
    </row>
    <row r="167" spans="1:1" ht="12.75" customHeight="1" x14ac:dyDescent="0.25">
      <c r="A167" s="98" t="str">
        <f t="shared" si="73"/>
        <v/>
      </c>
    </row>
    <row r="168" spans="1:1" ht="12.75" customHeight="1" x14ac:dyDescent="0.25">
      <c r="A168" s="98" t="str">
        <f t="shared" si="73"/>
        <v/>
      </c>
    </row>
    <row r="169" spans="1:1" ht="12.75" customHeight="1" x14ac:dyDescent="0.25">
      <c r="A169" s="98" t="str">
        <f t="shared" si="73"/>
        <v/>
      </c>
    </row>
    <row r="170" spans="1:1" ht="12.75" customHeight="1" x14ac:dyDescent="0.25">
      <c r="A170" s="98" t="str">
        <f t="shared" si="73"/>
        <v/>
      </c>
    </row>
    <row r="171" spans="1:1" ht="12.75" customHeight="1" x14ac:dyDescent="0.25">
      <c r="A171" s="98" t="str">
        <f t="shared" si="73"/>
        <v/>
      </c>
    </row>
    <row r="172" spans="1:1" ht="12.75" customHeight="1" x14ac:dyDescent="0.25">
      <c r="A172" s="98" t="str">
        <f t="shared" si="73"/>
        <v/>
      </c>
    </row>
    <row r="173" spans="1:1" ht="12.75" customHeight="1" x14ac:dyDescent="0.25">
      <c r="A173" s="98" t="str">
        <f t="shared" si="73"/>
        <v/>
      </c>
    </row>
    <row r="174" spans="1:1" ht="12.75" customHeight="1" x14ac:dyDescent="0.25">
      <c r="A174" s="98" t="str">
        <f t="shared" si="73"/>
        <v/>
      </c>
    </row>
    <row r="175" spans="1:1" ht="12.75" customHeight="1" x14ac:dyDescent="0.25">
      <c r="A175" s="98" t="str">
        <f t="shared" si="73"/>
        <v/>
      </c>
    </row>
    <row r="176" spans="1:1" ht="12.75" customHeight="1" x14ac:dyDescent="0.25">
      <c r="A176" s="98" t="str">
        <f t="shared" si="73"/>
        <v/>
      </c>
    </row>
    <row r="177" spans="1:1" ht="12.75" customHeight="1" x14ac:dyDescent="0.25">
      <c r="A177" s="98" t="str">
        <f t="shared" si="73"/>
        <v/>
      </c>
    </row>
    <row r="178" spans="1:1" ht="12.75" customHeight="1" x14ac:dyDescent="0.25">
      <c r="A178" s="98" t="str">
        <f t="shared" si="73"/>
        <v/>
      </c>
    </row>
    <row r="179" spans="1:1" ht="12.75" customHeight="1" x14ac:dyDescent="0.25">
      <c r="A179" s="98" t="str">
        <f t="shared" si="73"/>
        <v/>
      </c>
    </row>
    <row r="180" spans="1:1" ht="12.75" customHeight="1" x14ac:dyDescent="0.25">
      <c r="A180" s="98" t="str">
        <f t="shared" si="73"/>
        <v/>
      </c>
    </row>
    <row r="181" spans="1:1" ht="12.75" customHeight="1" x14ac:dyDescent="0.25">
      <c r="A181" s="98" t="str">
        <f t="shared" si="73"/>
        <v/>
      </c>
    </row>
    <row r="182" spans="1:1" ht="12.75" customHeight="1" x14ac:dyDescent="0.25">
      <c r="A182" s="98" t="str">
        <f t="shared" si="73"/>
        <v/>
      </c>
    </row>
    <row r="183" spans="1:1" ht="12.75" customHeight="1" x14ac:dyDescent="0.25">
      <c r="A183" s="98" t="str">
        <f t="shared" si="73"/>
        <v/>
      </c>
    </row>
    <row r="184" spans="1:1" ht="12.75" customHeight="1" x14ac:dyDescent="0.25">
      <c r="A184" s="98" t="str">
        <f t="shared" si="73"/>
        <v/>
      </c>
    </row>
    <row r="185" spans="1:1" ht="12.75" customHeight="1" x14ac:dyDescent="0.25">
      <c r="A185" s="98" t="str">
        <f t="shared" si="73"/>
        <v/>
      </c>
    </row>
    <row r="186" spans="1:1" ht="12.75" customHeight="1" x14ac:dyDescent="0.25">
      <c r="A186" s="98" t="str">
        <f t="shared" si="73"/>
        <v/>
      </c>
    </row>
    <row r="187" spans="1:1" ht="12.75" customHeight="1" x14ac:dyDescent="0.25">
      <c r="A187" s="98" t="str">
        <f t="shared" si="73"/>
        <v/>
      </c>
    </row>
    <row r="188" spans="1:1" ht="12.75" customHeight="1" x14ac:dyDescent="0.25">
      <c r="A188" s="98" t="str">
        <f t="shared" si="73"/>
        <v/>
      </c>
    </row>
    <row r="189" spans="1:1" ht="12.75" customHeight="1" x14ac:dyDescent="0.25">
      <c r="A189" s="98"/>
    </row>
    <row r="190" spans="1:1" ht="12.75" customHeight="1" x14ac:dyDescent="0.25">
      <c r="A190" s="98" t="str">
        <f t="shared" si="73"/>
        <v/>
      </c>
    </row>
    <row r="191" spans="1:1" ht="12.75" customHeight="1" x14ac:dyDescent="0.25">
      <c r="A191" s="98" t="str">
        <f t="shared" si="73"/>
        <v/>
      </c>
    </row>
    <row r="192" spans="1:1" ht="12.75" customHeight="1" x14ac:dyDescent="0.25">
      <c r="A192" s="98" t="str">
        <f t="shared" si="73"/>
        <v/>
      </c>
    </row>
    <row r="193" spans="1:1" ht="12.75" customHeight="1" x14ac:dyDescent="0.25">
      <c r="A193" s="98" t="str">
        <f t="shared" si="73"/>
        <v/>
      </c>
    </row>
    <row r="194" spans="1:1" ht="12.75" customHeight="1" x14ac:dyDescent="0.25">
      <c r="A194" s="98" t="str">
        <f t="shared" si="73"/>
        <v/>
      </c>
    </row>
    <row r="195" spans="1:1" ht="12.75" customHeight="1" x14ac:dyDescent="0.25">
      <c r="A195" s="98" t="str">
        <f t="shared" si="73"/>
        <v/>
      </c>
    </row>
    <row r="196" spans="1:1" ht="12.75" customHeight="1" x14ac:dyDescent="0.25">
      <c r="A196" s="98" t="str">
        <f t="shared" si="73"/>
        <v/>
      </c>
    </row>
    <row r="197" spans="1:1" ht="12.75" customHeight="1" x14ac:dyDescent="0.25">
      <c r="A197" s="98" t="str">
        <f t="shared" si="73"/>
        <v/>
      </c>
    </row>
    <row r="198" spans="1:1" ht="12.75" customHeight="1" x14ac:dyDescent="0.25">
      <c r="A198" s="98" t="str">
        <f t="shared" si="73"/>
        <v/>
      </c>
    </row>
    <row r="199" spans="1:1" ht="12.75" customHeight="1" x14ac:dyDescent="0.25">
      <c r="A199" s="98" t="str">
        <f t="shared" si="73"/>
        <v/>
      </c>
    </row>
    <row r="200" spans="1:1" ht="12.75" customHeight="1" x14ac:dyDescent="0.25">
      <c r="A200" s="98" t="str">
        <f t="shared" si="73"/>
        <v/>
      </c>
    </row>
    <row r="201" spans="1:1" ht="12.75" customHeight="1" x14ac:dyDescent="0.25">
      <c r="A201" s="98" t="str">
        <f t="shared" ref="A201:A264" si="74">+CONCATENATE(C201,D201)</f>
        <v/>
      </c>
    </row>
    <row r="202" spans="1:1" ht="12.75" customHeight="1" x14ac:dyDescent="0.25">
      <c r="A202" s="98" t="str">
        <f t="shared" si="74"/>
        <v/>
      </c>
    </row>
    <row r="203" spans="1:1" ht="12.75" customHeight="1" x14ac:dyDescent="0.25">
      <c r="A203" s="98" t="str">
        <f t="shared" si="74"/>
        <v/>
      </c>
    </row>
    <row r="204" spans="1:1" ht="12.75" customHeight="1" x14ac:dyDescent="0.25">
      <c r="A204" s="98" t="str">
        <f t="shared" si="74"/>
        <v/>
      </c>
    </row>
    <row r="205" spans="1:1" ht="12.75" customHeight="1" x14ac:dyDescent="0.25">
      <c r="A205" s="98" t="str">
        <f t="shared" si="74"/>
        <v/>
      </c>
    </row>
    <row r="206" spans="1:1" ht="12.75" customHeight="1" x14ac:dyDescent="0.25">
      <c r="A206" s="98" t="str">
        <f t="shared" si="74"/>
        <v/>
      </c>
    </row>
    <row r="207" spans="1:1" ht="12.75" customHeight="1" x14ac:dyDescent="0.25">
      <c r="A207" s="98" t="str">
        <f t="shared" si="74"/>
        <v/>
      </c>
    </row>
    <row r="208" spans="1:1" ht="12.75" customHeight="1" x14ac:dyDescent="0.25">
      <c r="A208" s="98" t="str">
        <f t="shared" si="74"/>
        <v/>
      </c>
    </row>
    <row r="209" spans="1:1" ht="12.75" customHeight="1" x14ac:dyDescent="0.25">
      <c r="A209" s="98" t="str">
        <f t="shared" si="74"/>
        <v/>
      </c>
    </row>
    <row r="210" spans="1:1" ht="12.75" customHeight="1" x14ac:dyDescent="0.25">
      <c r="A210" s="98" t="str">
        <f t="shared" si="74"/>
        <v/>
      </c>
    </row>
    <row r="211" spans="1:1" ht="12.75" customHeight="1" x14ac:dyDescent="0.25">
      <c r="A211" s="98" t="str">
        <f t="shared" si="74"/>
        <v/>
      </c>
    </row>
    <row r="212" spans="1:1" ht="12.75" customHeight="1" x14ac:dyDescent="0.25">
      <c r="A212" s="98" t="str">
        <f t="shared" si="74"/>
        <v/>
      </c>
    </row>
    <row r="213" spans="1:1" ht="12.75" customHeight="1" x14ac:dyDescent="0.25">
      <c r="A213" s="98" t="str">
        <f t="shared" si="74"/>
        <v/>
      </c>
    </row>
    <row r="214" spans="1:1" ht="12.75" customHeight="1" x14ac:dyDescent="0.25">
      <c r="A214" s="98" t="str">
        <f t="shared" si="74"/>
        <v/>
      </c>
    </row>
    <row r="215" spans="1:1" ht="12.75" customHeight="1" x14ac:dyDescent="0.25">
      <c r="A215" s="98" t="str">
        <f t="shared" si="74"/>
        <v/>
      </c>
    </row>
    <row r="216" spans="1:1" ht="12.75" customHeight="1" x14ac:dyDescent="0.25">
      <c r="A216" s="98" t="str">
        <f t="shared" si="74"/>
        <v/>
      </c>
    </row>
    <row r="217" spans="1:1" ht="12.75" customHeight="1" x14ac:dyDescent="0.25">
      <c r="A217" s="98" t="str">
        <f t="shared" si="74"/>
        <v/>
      </c>
    </row>
    <row r="218" spans="1:1" ht="12.75" customHeight="1" x14ac:dyDescent="0.25">
      <c r="A218" s="98" t="str">
        <f t="shared" si="74"/>
        <v/>
      </c>
    </row>
    <row r="219" spans="1:1" ht="12.75" customHeight="1" x14ac:dyDescent="0.25">
      <c r="A219" s="98" t="str">
        <f t="shared" si="74"/>
        <v/>
      </c>
    </row>
    <row r="220" spans="1:1" ht="12.75" customHeight="1" x14ac:dyDescent="0.25">
      <c r="A220" s="98" t="str">
        <f t="shared" si="74"/>
        <v/>
      </c>
    </row>
    <row r="221" spans="1:1" ht="12.75" customHeight="1" x14ac:dyDescent="0.25">
      <c r="A221" s="98" t="str">
        <f t="shared" si="74"/>
        <v/>
      </c>
    </row>
    <row r="222" spans="1:1" ht="12.75" customHeight="1" x14ac:dyDescent="0.25">
      <c r="A222" s="98" t="str">
        <f t="shared" si="74"/>
        <v/>
      </c>
    </row>
    <row r="223" spans="1:1" ht="12.75" customHeight="1" x14ac:dyDescent="0.25">
      <c r="A223" s="98" t="str">
        <f t="shared" si="74"/>
        <v/>
      </c>
    </row>
    <row r="224" spans="1:1" ht="12.75" customHeight="1" x14ac:dyDescent="0.25">
      <c r="A224" s="98" t="str">
        <f t="shared" si="74"/>
        <v/>
      </c>
    </row>
    <row r="225" spans="1:1" ht="12.75" customHeight="1" x14ac:dyDescent="0.25">
      <c r="A225" s="98"/>
    </row>
    <row r="226" spans="1:1" ht="12.75" customHeight="1" x14ac:dyDescent="0.25">
      <c r="A226" s="98"/>
    </row>
    <row r="227" spans="1:1" ht="12.75" customHeight="1" x14ac:dyDescent="0.25">
      <c r="A227" s="98" t="str">
        <f t="shared" si="74"/>
        <v/>
      </c>
    </row>
    <row r="228" spans="1:1" ht="12.75" customHeight="1" x14ac:dyDescent="0.25">
      <c r="A228" s="98" t="str">
        <f t="shared" si="74"/>
        <v/>
      </c>
    </row>
    <row r="229" spans="1:1" ht="12.75" customHeight="1" x14ac:dyDescent="0.25">
      <c r="A229" s="98" t="str">
        <f t="shared" si="74"/>
        <v/>
      </c>
    </row>
    <row r="230" spans="1:1" ht="12.75" customHeight="1" x14ac:dyDescent="0.25">
      <c r="A230" s="98" t="str">
        <f t="shared" si="74"/>
        <v/>
      </c>
    </row>
    <row r="231" spans="1:1" ht="12.75" customHeight="1" x14ac:dyDescent="0.25">
      <c r="A231" s="98" t="str">
        <f t="shared" si="74"/>
        <v/>
      </c>
    </row>
    <row r="232" spans="1:1" ht="12.75" customHeight="1" x14ac:dyDescent="0.25">
      <c r="A232" s="98" t="str">
        <f t="shared" si="74"/>
        <v/>
      </c>
    </row>
    <row r="233" spans="1:1" ht="12.75" customHeight="1" x14ac:dyDescent="0.25">
      <c r="A233" s="98" t="str">
        <f t="shared" si="74"/>
        <v/>
      </c>
    </row>
    <row r="234" spans="1:1" ht="12.75" customHeight="1" x14ac:dyDescent="0.25">
      <c r="A234" s="98" t="str">
        <f t="shared" si="74"/>
        <v/>
      </c>
    </row>
    <row r="235" spans="1:1" ht="12.75" customHeight="1" x14ac:dyDescent="0.25">
      <c r="A235" s="98" t="str">
        <f t="shared" si="74"/>
        <v/>
      </c>
    </row>
    <row r="236" spans="1:1" ht="12.75" customHeight="1" x14ac:dyDescent="0.25">
      <c r="A236" s="98" t="str">
        <f t="shared" si="74"/>
        <v/>
      </c>
    </row>
    <row r="237" spans="1:1" ht="12.75" customHeight="1" x14ac:dyDescent="0.25">
      <c r="A237" s="98" t="str">
        <f t="shared" si="74"/>
        <v/>
      </c>
    </row>
    <row r="238" spans="1:1" ht="12.75" customHeight="1" x14ac:dyDescent="0.25">
      <c r="A238" s="98" t="str">
        <f t="shared" si="74"/>
        <v/>
      </c>
    </row>
    <row r="239" spans="1:1" ht="12.75" customHeight="1" x14ac:dyDescent="0.25">
      <c r="A239" s="98" t="str">
        <f t="shared" si="74"/>
        <v/>
      </c>
    </row>
    <row r="240" spans="1:1" ht="12.75" customHeight="1" x14ac:dyDescent="0.25">
      <c r="A240" s="98" t="str">
        <f t="shared" si="74"/>
        <v/>
      </c>
    </row>
    <row r="241" spans="1:1" ht="12.75" customHeight="1" x14ac:dyDescent="0.25">
      <c r="A241" s="98" t="str">
        <f t="shared" si="74"/>
        <v/>
      </c>
    </row>
    <row r="242" spans="1:1" ht="12.75" customHeight="1" x14ac:dyDescent="0.25">
      <c r="A242" s="98"/>
    </row>
    <row r="243" spans="1:1" ht="12.75" customHeight="1" x14ac:dyDescent="0.25">
      <c r="A243" s="98" t="str">
        <f t="shared" si="74"/>
        <v/>
      </c>
    </row>
    <row r="244" spans="1:1" ht="12.75" customHeight="1" x14ac:dyDescent="0.25">
      <c r="A244" s="98" t="str">
        <f t="shared" si="74"/>
        <v/>
      </c>
    </row>
    <row r="245" spans="1:1" ht="12.75" customHeight="1" x14ac:dyDescent="0.25">
      <c r="A245" s="98" t="str">
        <f t="shared" si="74"/>
        <v/>
      </c>
    </row>
    <row r="246" spans="1:1" ht="12.75" customHeight="1" x14ac:dyDescent="0.25">
      <c r="A246" s="98" t="str">
        <f t="shared" si="74"/>
        <v/>
      </c>
    </row>
    <row r="247" spans="1:1" ht="12.75" customHeight="1" x14ac:dyDescent="0.25">
      <c r="A247" s="98" t="str">
        <f t="shared" si="74"/>
        <v/>
      </c>
    </row>
    <row r="248" spans="1:1" ht="12.75" customHeight="1" x14ac:dyDescent="0.25">
      <c r="A248" s="98" t="str">
        <f t="shared" si="74"/>
        <v/>
      </c>
    </row>
    <row r="249" spans="1:1" ht="12.75" customHeight="1" x14ac:dyDescent="0.25">
      <c r="A249" s="98" t="str">
        <f t="shared" si="74"/>
        <v/>
      </c>
    </row>
    <row r="250" spans="1:1" ht="12.75" customHeight="1" x14ac:dyDescent="0.25">
      <c r="A250" s="98" t="str">
        <f t="shared" si="74"/>
        <v/>
      </c>
    </row>
    <row r="251" spans="1:1" ht="12.75" customHeight="1" x14ac:dyDescent="0.25">
      <c r="A251" s="98" t="str">
        <f t="shared" si="74"/>
        <v/>
      </c>
    </row>
    <row r="252" spans="1:1" ht="12.75" customHeight="1" x14ac:dyDescent="0.25">
      <c r="A252" s="98" t="str">
        <f t="shared" si="74"/>
        <v/>
      </c>
    </row>
    <row r="253" spans="1:1" ht="12.75" customHeight="1" x14ac:dyDescent="0.25">
      <c r="A253" s="98" t="str">
        <f t="shared" si="74"/>
        <v/>
      </c>
    </row>
    <row r="254" spans="1:1" ht="12.75" customHeight="1" x14ac:dyDescent="0.25">
      <c r="A254" s="98" t="str">
        <f t="shared" si="74"/>
        <v/>
      </c>
    </row>
    <row r="255" spans="1:1" ht="12.75" customHeight="1" x14ac:dyDescent="0.25">
      <c r="A255" s="98" t="str">
        <f t="shared" si="74"/>
        <v/>
      </c>
    </row>
    <row r="256" spans="1:1" ht="12.75" customHeight="1" x14ac:dyDescent="0.25">
      <c r="A256" s="98" t="str">
        <f t="shared" si="74"/>
        <v/>
      </c>
    </row>
    <row r="257" spans="1:1" ht="12.75" customHeight="1" x14ac:dyDescent="0.25">
      <c r="A257" s="98" t="str">
        <f t="shared" si="74"/>
        <v/>
      </c>
    </row>
    <row r="258" spans="1:1" ht="12.75" customHeight="1" x14ac:dyDescent="0.25">
      <c r="A258" s="98" t="str">
        <f t="shared" si="74"/>
        <v/>
      </c>
    </row>
    <row r="259" spans="1:1" ht="12.75" customHeight="1" x14ac:dyDescent="0.25">
      <c r="A259" s="98" t="str">
        <f t="shared" si="74"/>
        <v/>
      </c>
    </row>
    <row r="260" spans="1:1" ht="12.75" customHeight="1" x14ac:dyDescent="0.25">
      <c r="A260" s="98" t="str">
        <f t="shared" si="74"/>
        <v/>
      </c>
    </row>
    <row r="261" spans="1:1" ht="12.75" customHeight="1" x14ac:dyDescent="0.25">
      <c r="A261" s="98" t="str">
        <f t="shared" si="74"/>
        <v/>
      </c>
    </row>
    <row r="262" spans="1:1" ht="12.75" customHeight="1" x14ac:dyDescent="0.25">
      <c r="A262" s="98" t="str">
        <f t="shared" si="74"/>
        <v/>
      </c>
    </row>
    <row r="263" spans="1:1" ht="12.75" customHeight="1" x14ac:dyDescent="0.25">
      <c r="A263" s="98" t="str">
        <f t="shared" si="74"/>
        <v/>
      </c>
    </row>
    <row r="264" spans="1:1" ht="12.75" customHeight="1" x14ac:dyDescent="0.25">
      <c r="A264" s="98" t="str">
        <f t="shared" si="74"/>
        <v/>
      </c>
    </row>
    <row r="265" spans="1:1" ht="12.75" customHeight="1" x14ac:dyDescent="0.25">
      <c r="A265" s="98" t="str">
        <f t="shared" ref="A265:A328" si="75">+CONCATENATE(C265,D265)</f>
        <v/>
      </c>
    </row>
    <row r="266" spans="1:1" ht="12.75" customHeight="1" x14ac:dyDescent="0.25">
      <c r="A266" s="98" t="str">
        <f t="shared" si="75"/>
        <v/>
      </c>
    </row>
    <row r="267" spans="1:1" ht="12.75" customHeight="1" x14ac:dyDescent="0.25">
      <c r="A267" s="98" t="str">
        <f t="shared" si="75"/>
        <v/>
      </c>
    </row>
    <row r="268" spans="1:1" ht="12.75" customHeight="1" x14ac:dyDescent="0.25">
      <c r="A268" s="98" t="str">
        <f t="shared" si="75"/>
        <v/>
      </c>
    </row>
    <row r="269" spans="1:1" ht="12.75" customHeight="1" x14ac:dyDescent="0.25">
      <c r="A269" s="98" t="str">
        <f t="shared" si="75"/>
        <v/>
      </c>
    </row>
    <row r="270" spans="1:1" ht="12.75" customHeight="1" x14ac:dyDescent="0.25">
      <c r="A270" s="98" t="str">
        <f t="shared" si="75"/>
        <v/>
      </c>
    </row>
    <row r="271" spans="1:1" ht="12.75" customHeight="1" x14ac:dyDescent="0.25">
      <c r="A271" s="98" t="str">
        <f t="shared" si="75"/>
        <v/>
      </c>
    </row>
    <row r="272" spans="1:1" ht="12.75" customHeight="1" x14ac:dyDescent="0.25">
      <c r="A272" s="98" t="str">
        <f t="shared" si="75"/>
        <v/>
      </c>
    </row>
    <row r="273" spans="1:1" ht="12.75" customHeight="1" x14ac:dyDescent="0.25">
      <c r="A273" s="98" t="str">
        <f t="shared" si="75"/>
        <v/>
      </c>
    </row>
    <row r="274" spans="1:1" ht="12.75" customHeight="1" x14ac:dyDescent="0.25">
      <c r="A274" s="98" t="str">
        <f t="shared" si="75"/>
        <v/>
      </c>
    </row>
    <row r="275" spans="1:1" ht="12.75" customHeight="1" x14ac:dyDescent="0.25">
      <c r="A275" s="98" t="str">
        <f t="shared" si="75"/>
        <v/>
      </c>
    </row>
    <row r="276" spans="1:1" ht="12.75" customHeight="1" x14ac:dyDescent="0.25">
      <c r="A276" s="98" t="str">
        <f t="shared" si="75"/>
        <v/>
      </c>
    </row>
    <row r="277" spans="1:1" ht="12.75" customHeight="1" x14ac:dyDescent="0.25">
      <c r="A277" s="98" t="str">
        <f t="shared" si="75"/>
        <v/>
      </c>
    </row>
    <row r="278" spans="1:1" ht="12.75" customHeight="1" x14ac:dyDescent="0.25">
      <c r="A278" s="98" t="str">
        <f t="shared" si="75"/>
        <v/>
      </c>
    </row>
    <row r="279" spans="1:1" ht="12.75" customHeight="1" x14ac:dyDescent="0.25">
      <c r="A279" s="98" t="str">
        <f t="shared" si="75"/>
        <v/>
      </c>
    </row>
    <row r="280" spans="1:1" ht="12.75" customHeight="1" x14ac:dyDescent="0.25">
      <c r="A280" s="98" t="str">
        <f t="shared" si="75"/>
        <v/>
      </c>
    </row>
    <row r="281" spans="1:1" ht="12.75" customHeight="1" x14ac:dyDescent="0.25">
      <c r="A281" s="98" t="str">
        <f t="shared" si="75"/>
        <v/>
      </c>
    </row>
    <row r="282" spans="1:1" ht="12.75" customHeight="1" thickBot="1" x14ac:dyDescent="0.3">
      <c r="A282" s="98" t="str">
        <f t="shared" si="75"/>
        <v/>
      </c>
    </row>
    <row r="283" spans="1:1" ht="12.75" customHeight="1" thickBot="1" x14ac:dyDescent="0.3">
      <c r="A283" s="156"/>
    </row>
    <row r="284" spans="1:1" ht="12.75" customHeight="1" thickBot="1" x14ac:dyDescent="0.3">
      <c r="A284" s="156"/>
    </row>
    <row r="285" spans="1:1" ht="12.75" customHeight="1" x14ac:dyDescent="0.25">
      <c r="A285" s="98" t="str">
        <f t="shared" si="75"/>
        <v/>
      </c>
    </row>
    <row r="286" spans="1:1" ht="12.75" customHeight="1" x14ac:dyDescent="0.25">
      <c r="A286" s="98" t="str">
        <f t="shared" si="75"/>
        <v/>
      </c>
    </row>
    <row r="287" spans="1:1" ht="12.75" customHeight="1" x14ac:dyDescent="0.25">
      <c r="A287" s="98" t="str">
        <f t="shared" si="75"/>
        <v/>
      </c>
    </row>
    <row r="288" spans="1:1" ht="12.75" customHeight="1" x14ac:dyDescent="0.25">
      <c r="A288" s="98" t="str">
        <f t="shared" si="75"/>
        <v/>
      </c>
    </row>
    <row r="289" spans="1:1" ht="12.75" customHeight="1" x14ac:dyDescent="0.25">
      <c r="A289" s="98" t="str">
        <f t="shared" si="75"/>
        <v/>
      </c>
    </row>
    <row r="290" spans="1:1" ht="12.75" customHeight="1" x14ac:dyDescent="0.25">
      <c r="A290" s="98" t="str">
        <f t="shared" si="75"/>
        <v/>
      </c>
    </row>
    <row r="291" spans="1:1" ht="12.75" customHeight="1" x14ac:dyDescent="0.25">
      <c r="A291" s="98" t="str">
        <f t="shared" si="75"/>
        <v/>
      </c>
    </row>
    <row r="292" spans="1:1" ht="12.75" customHeight="1" x14ac:dyDescent="0.25">
      <c r="A292" s="98" t="str">
        <f t="shared" si="75"/>
        <v/>
      </c>
    </row>
    <row r="293" spans="1:1" ht="12.75" customHeight="1" x14ac:dyDescent="0.25">
      <c r="A293" s="98" t="str">
        <f t="shared" si="75"/>
        <v/>
      </c>
    </row>
    <row r="294" spans="1:1" ht="12.75" customHeight="1" x14ac:dyDescent="0.25">
      <c r="A294" s="98" t="str">
        <f t="shared" si="75"/>
        <v/>
      </c>
    </row>
    <row r="295" spans="1:1" ht="12.75" customHeight="1" x14ac:dyDescent="0.25">
      <c r="A295" s="98" t="str">
        <f t="shared" si="75"/>
        <v/>
      </c>
    </row>
    <row r="296" spans="1:1" ht="12.75" customHeight="1" x14ac:dyDescent="0.25">
      <c r="A296" s="98" t="str">
        <f t="shared" si="75"/>
        <v/>
      </c>
    </row>
    <row r="297" spans="1:1" ht="12.75" customHeight="1" x14ac:dyDescent="0.25">
      <c r="A297" s="98" t="str">
        <f t="shared" si="75"/>
        <v/>
      </c>
    </row>
    <row r="298" spans="1:1" ht="12.75" customHeight="1" x14ac:dyDescent="0.25">
      <c r="A298" s="98" t="str">
        <f t="shared" si="75"/>
        <v/>
      </c>
    </row>
    <row r="299" spans="1:1" ht="12.75" customHeight="1" x14ac:dyDescent="0.25">
      <c r="A299" s="98" t="str">
        <f t="shared" si="75"/>
        <v/>
      </c>
    </row>
    <row r="300" spans="1:1" ht="12.75" customHeight="1" x14ac:dyDescent="0.25">
      <c r="A300" s="98" t="str">
        <f t="shared" si="75"/>
        <v/>
      </c>
    </row>
    <row r="301" spans="1:1" ht="12.75" customHeight="1" x14ac:dyDescent="0.25">
      <c r="A301" s="98" t="str">
        <f t="shared" si="75"/>
        <v/>
      </c>
    </row>
    <row r="302" spans="1:1" ht="12.75" customHeight="1" x14ac:dyDescent="0.25">
      <c r="A302" s="98" t="str">
        <f t="shared" si="75"/>
        <v/>
      </c>
    </row>
    <row r="303" spans="1:1" ht="12.75" customHeight="1" x14ac:dyDescent="0.25">
      <c r="A303" s="98" t="str">
        <f t="shared" si="75"/>
        <v/>
      </c>
    </row>
    <row r="304" spans="1:1" ht="12.75" customHeight="1" thickBot="1" x14ac:dyDescent="0.3">
      <c r="A304" s="98" t="str">
        <f t="shared" si="75"/>
        <v/>
      </c>
    </row>
    <row r="305" spans="1:1" ht="12.75" customHeight="1" thickBot="1" x14ac:dyDescent="0.3">
      <c r="A305" s="156"/>
    </row>
    <row r="306" spans="1:1" ht="12.75" customHeight="1" x14ac:dyDescent="0.25">
      <c r="A306" s="98" t="str">
        <f t="shared" si="75"/>
        <v/>
      </c>
    </row>
    <row r="307" spans="1:1" ht="12.75" customHeight="1" x14ac:dyDescent="0.25">
      <c r="A307" s="98" t="str">
        <f t="shared" si="75"/>
        <v/>
      </c>
    </row>
    <row r="308" spans="1:1" ht="12.75" customHeight="1" x14ac:dyDescent="0.25">
      <c r="A308" s="98" t="str">
        <f t="shared" si="75"/>
        <v/>
      </c>
    </row>
    <row r="309" spans="1:1" ht="12.75" customHeight="1" x14ac:dyDescent="0.25">
      <c r="A309" s="98" t="str">
        <f t="shared" si="75"/>
        <v/>
      </c>
    </row>
    <row r="310" spans="1:1" ht="12.75" customHeight="1" x14ac:dyDescent="0.25">
      <c r="A310" s="98" t="str">
        <f t="shared" si="75"/>
        <v/>
      </c>
    </row>
    <row r="311" spans="1:1" ht="12.75" customHeight="1" x14ac:dyDescent="0.25">
      <c r="A311" s="98" t="str">
        <f t="shared" si="75"/>
        <v/>
      </c>
    </row>
    <row r="312" spans="1:1" ht="12.75" customHeight="1" x14ac:dyDescent="0.25">
      <c r="A312" s="98" t="str">
        <f t="shared" si="75"/>
        <v/>
      </c>
    </row>
    <row r="313" spans="1:1" ht="12.75" customHeight="1" x14ac:dyDescent="0.25">
      <c r="A313" s="98" t="str">
        <f t="shared" si="75"/>
        <v/>
      </c>
    </row>
    <row r="314" spans="1:1" ht="12.75" customHeight="1" x14ac:dyDescent="0.25">
      <c r="A314" s="98" t="str">
        <f t="shared" si="75"/>
        <v/>
      </c>
    </row>
    <row r="315" spans="1:1" ht="12.75" customHeight="1" x14ac:dyDescent="0.25">
      <c r="A315" s="98" t="str">
        <f t="shared" si="75"/>
        <v/>
      </c>
    </row>
    <row r="316" spans="1:1" ht="12.75" customHeight="1" x14ac:dyDescent="0.25">
      <c r="A316" s="98" t="str">
        <f t="shared" si="75"/>
        <v/>
      </c>
    </row>
    <row r="317" spans="1:1" ht="12.75" customHeight="1" x14ac:dyDescent="0.25">
      <c r="A317" s="98" t="str">
        <f t="shared" si="75"/>
        <v/>
      </c>
    </row>
    <row r="318" spans="1:1" ht="12.75" customHeight="1" x14ac:dyDescent="0.25">
      <c r="A318" s="98" t="str">
        <f t="shared" si="75"/>
        <v/>
      </c>
    </row>
    <row r="319" spans="1:1" ht="12.75" customHeight="1" x14ac:dyDescent="0.25">
      <c r="A319" s="98" t="str">
        <f t="shared" si="75"/>
        <v/>
      </c>
    </row>
    <row r="320" spans="1:1" ht="12.75" customHeight="1" x14ac:dyDescent="0.25">
      <c r="A320" s="98" t="str">
        <f t="shared" si="75"/>
        <v/>
      </c>
    </row>
    <row r="321" spans="1:1" ht="12.75" customHeight="1" x14ac:dyDescent="0.25">
      <c r="A321" s="98" t="str">
        <f t="shared" si="75"/>
        <v/>
      </c>
    </row>
    <row r="322" spans="1:1" ht="12.75" customHeight="1" x14ac:dyDescent="0.25">
      <c r="A322" s="98" t="str">
        <f t="shared" si="75"/>
        <v/>
      </c>
    </row>
    <row r="323" spans="1:1" ht="12.75" customHeight="1" x14ac:dyDescent="0.25">
      <c r="A323" s="98" t="str">
        <f t="shared" si="75"/>
        <v/>
      </c>
    </row>
    <row r="324" spans="1:1" ht="12.75" customHeight="1" x14ac:dyDescent="0.25">
      <c r="A324" s="98" t="str">
        <f t="shared" si="75"/>
        <v/>
      </c>
    </row>
    <row r="325" spans="1:1" ht="12.75" customHeight="1" thickBot="1" x14ac:dyDescent="0.3">
      <c r="A325" s="98" t="str">
        <f t="shared" si="75"/>
        <v/>
      </c>
    </row>
    <row r="326" spans="1:1" ht="12.75" customHeight="1" thickBot="1" x14ac:dyDescent="0.3">
      <c r="A326" s="156"/>
    </row>
    <row r="327" spans="1:1" ht="12.75" customHeight="1" x14ac:dyDescent="0.25">
      <c r="A327" s="98" t="str">
        <f t="shared" si="75"/>
        <v/>
      </c>
    </row>
    <row r="328" spans="1:1" ht="12.75" customHeight="1" x14ac:dyDescent="0.25">
      <c r="A328" s="98" t="str">
        <f t="shared" si="75"/>
        <v/>
      </c>
    </row>
    <row r="329" spans="1:1" ht="12.75" customHeight="1" x14ac:dyDescent="0.25">
      <c r="A329" s="98" t="str">
        <f t="shared" ref="A329:A340" si="76">+CONCATENATE(C329,D329)</f>
        <v/>
      </c>
    </row>
    <row r="330" spans="1:1" ht="12.75" customHeight="1" x14ac:dyDescent="0.25">
      <c r="A330" s="98" t="str">
        <f t="shared" si="76"/>
        <v/>
      </c>
    </row>
    <row r="331" spans="1:1" ht="12.75" customHeight="1" x14ac:dyDescent="0.25">
      <c r="A331" s="98" t="str">
        <f t="shared" si="76"/>
        <v/>
      </c>
    </row>
    <row r="332" spans="1:1" ht="12.75" customHeight="1" x14ac:dyDescent="0.25">
      <c r="A332" s="98" t="str">
        <f t="shared" si="76"/>
        <v/>
      </c>
    </row>
    <row r="333" spans="1:1" ht="12.75" customHeight="1" x14ac:dyDescent="0.25">
      <c r="A333" s="98" t="str">
        <f t="shared" si="76"/>
        <v/>
      </c>
    </row>
    <row r="334" spans="1:1" ht="12.75" customHeight="1" x14ac:dyDescent="0.25">
      <c r="A334" s="98" t="str">
        <f t="shared" si="76"/>
        <v/>
      </c>
    </row>
    <row r="335" spans="1:1" ht="12.75" customHeight="1" x14ac:dyDescent="0.25">
      <c r="A335" s="98" t="str">
        <f t="shared" si="76"/>
        <v/>
      </c>
    </row>
    <row r="336" spans="1:1" ht="12.75" customHeight="1" thickBot="1" x14ac:dyDescent="0.3">
      <c r="A336" s="98" t="str">
        <f t="shared" si="76"/>
        <v/>
      </c>
    </row>
    <row r="337" spans="1:1" ht="12.75" customHeight="1" thickBot="1" x14ac:dyDescent="0.3">
      <c r="A337" s="156"/>
    </row>
    <row r="338" spans="1:1" ht="12.75" customHeight="1" thickBot="1" x14ac:dyDescent="0.3">
      <c r="A338" s="156"/>
    </row>
    <row r="339" spans="1:1" ht="12.75" customHeight="1" x14ac:dyDescent="0.25">
      <c r="A339" s="98"/>
    </row>
    <row r="340" spans="1:1" ht="12.75" customHeight="1" thickBot="1" x14ac:dyDescent="0.3">
      <c r="A340" s="98" t="str">
        <f t="shared" si="76"/>
        <v/>
      </c>
    </row>
    <row r="341" spans="1:1" ht="12.75" customHeight="1" x14ac:dyDescent="0.25">
      <c r="A341" s="179"/>
    </row>
  </sheetData>
  <mergeCells count="4">
    <mergeCell ref="U4:W4"/>
    <mergeCell ref="C80:E80"/>
    <mergeCell ref="M4:S4"/>
    <mergeCell ref="H4:J4"/>
  </mergeCells>
  <phoneticPr fontId="3" type="noConversion"/>
  <conditionalFormatting sqref="J1:J1048576">
    <cfRule type="cellIs" dxfId="6" priority="1" operator="lessThan">
      <formula>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2952C-FE7F-4DF1-B23E-C62D9B216A13}">
  <sheetPr codeName="Sheet8">
    <tabColor rgb="FF00B050"/>
  </sheetPr>
  <dimension ref="A1:K50"/>
  <sheetViews>
    <sheetView workbookViewId="0"/>
  </sheetViews>
  <sheetFormatPr baseColWidth="10" defaultColWidth="8.88671875" defaultRowHeight="13.2" x14ac:dyDescent="0.25"/>
  <cols>
    <col min="1" max="1" width="25.6640625" style="339" customWidth="1"/>
    <col min="2" max="2" width="25.6640625" style="189" customWidth="1"/>
    <col min="3" max="3" width="25.6640625" style="194" customWidth="1"/>
    <col min="4" max="4" width="25.6640625" style="16" customWidth="1"/>
    <col min="5" max="8" width="25.6640625" style="7" customWidth="1"/>
    <col min="9" max="9" width="8.88671875" style="7"/>
    <col min="10" max="10" width="18.44140625" style="7" bestFit="1" customWidth="1"/>
    <col min="11" max="11" width="14.5546875" style="195" customWidth="1"/>
    <col min="12" max="16384" width="8.88671875" style="7"/>
  </cols>
  <sheetData>
    <row r="1" spans="1:11" ht="43.8" thickBot="1" x14ac:dyDescent="0.3">
      <c r="A1" s="89" t="s">
        <v>392</v>
      </c>
      <c r="B1" s="89" t="s">
        <v>393</v>
      </c>
      <c r="C1" s="89" t="s">
        <v>394</v>
      </c>
      <c r="D1" s="90" t="s">
        <v>395</v>
      </c>
      <c r="E1" s="90" t="s">
        <v>396</v>
      </c>
      <c r="F1" s="90" t="s">
        <v>145</v>
      </c>
      <c r="G1" s="88" t="s">
        <v>397</v>
      </c>
      <c r="H1" s="88" t="s">
        <v>398</v>
      </c>
      <c r="J1" s="7" t="s">
        <v>399</v>
      </c>
      <c r="K1" s="195">
        <f>SUM(G:G)</f>
        <v>36129.032258064515</v>
      </c>
    </row>
    <row r="2" spans="1:11" ht="13.8" thickBot="1" x14ac:dyDescent="0.3">
      <c r="A2" s="337" t="s">
        <v>400</v>
      </c>
      <c r="B2" s="187">
        <v>45394</v>
      </c>
      <c r="C2" s="184" t="s">
        <v>401</v>
      </c>
      <c r="D2" s="185" t="s">
        <v>402</v>
      </c>
      <c r="E2" s="153">
        <v>15000</v>
      </c>
      <c r="F2" s="153">
        <v>1</v>
      </c>
      <c r="G2" s="137">
        <f>+IF(ISERROR(E2/F2),"",(E2/F2))</f>
        <v>15000</v>
      </c>
      <c r="H2" s="153" t="s">
        <v>403</v>
      </c>
      <c r="J2" s="7" t="s">
        <v>404</v>
      </c>
      <c r="K2" s="195">
        <f ca="1">+' RAPPORT FINANCIER N° 01'!H63+' RAPPORT FINANCIER N° 01'!H6</f>
        <v>36129.032258064515</v>
      </c>
    </row>
    <row r="3" spans="1:11" ht="13.8" thickBot="1" x14ac:dyDescent="0.3">
      <c r="A3" s="338" t="s">
        <v>405</v>
      </c>
      <c r="B3" s="188">
        <v>45413</v>
      </c>
      <c r="C3" s="193" t="s">
        <v>406</v>
      </c>
      <c r="D3" s="186" t="s">
        <v>407</v>
      </c>
      <c r="E3" s="137">
        <v>2000</v>
      </c>
      <c r="F3" s="137">
        <v>1</v>
      </c>
      <c r="G3" s="137">
        <f t="shared" ref="G3:G50" si="0">+IF(ISERROR(E3/F3),"",(E3/F3))</f>
        <v>2000</v>
      </c>
      <c r="H3" s="137" t="s">
        <v>408</v>
      </c>
      <c r="J3" s="7" t="s">
        <v>409</v>
      </c>
      <c r="K3" s="195">
        <f ca="1">+K1-K2</f>
        <v>0</v>
      </c>
    </row>
    <row r="4" spans="1:11" ht="13.8" thickBot="1" x14ac:dyDescent="0.3">
      <c r="A4" s="338" t="s">
        <v>410</v>
      </c>
      <c r="B4" s="188">
        <v>45444</v>
      </c>
      <c r="C4" s="193" t="s">
        <v>411</v>
      </c>
      <c r="D4" s="186" t="s">
        <v>412</v>
      </c>
      <c r="E4" s="137">
        <v>2500</v>
      </c>
      <c r="F4" s="137">
        <v>1</v>
      </c>
      <c r="G4" s="137">
        <f t="shared" si="0"/>
        <v>2500</v>
      </c>
      <c r="H4" s="137" t="s">
        <v>413</v>
      </c>
    </row>
    <row r="5" spans="1:11" ht="13.8" thickBot="1" x14ac:dyDescent="0.3">
      <c r="A5" s="338" t="s">
        <v>414</v>
      </c>
      <c r="B5" s="188">
        <v>45458</v>
      </c>
      <c r="C5" s="193" t="s">
        <v>415</v>
      </c>
      <c r="D5" s="186" t="s">
        <v>416</v>
      </c>
      <c r="E5" s="137">
        <v>1500</v>
      </c>
      <c r="F5" s="137">
        <v>1</v>
      </c>
      <c r="G5" s="137">
        <f t="shared" si="0"/>
        <v>1500</v>
      </c>
      <c r="H5" s="137" t="s">
        <v>417</v>
      </c>
    </row>
    <row r="6" spans="1:11" ht="13.8" thickBot="1" x14ac:dyDescent="0.3">
      <c r="A6" s="338" t="s">
        <v>418</v>
      </c>
      <c r="B6" s="188">
        <v>45413</v>
      </c>
      <c r="C6" s="193" t="s">
        <v>419</v>
      </c>
      <c r="D6" s="186" t="s">
        <v>420</v>
      </c>
      <c r="E6" s="137">
        <v>3500000</v>
      </c>
      <c r="F6" s="137">
        <v>3100</v>
      </c>
      <c r="G6" s="137">
        <f t="shared" si="0"/>
        <v>1129.0322580645161</v>
      </c>
      <c r="H6" s="137" t="s">
        <v>421</v>
      </c>
    </row>
    <row r="7" spans="1:11" ht="13.8" thickBot="1" x14ac:dyDescent="0.3">
      <c r="A7" s="338" t="s">
        <v>422</v>
      </c>
      <c r="B7" s="188">
        <v>45444</v>
      </c>
      <c r="C7" s="193" t="s">
        <v>423</v>
      </c>
      <c r="D7" s="186"/>
      <c r="E7" s="137">
        <v>12000</v>
      </c>
      <c r="F7" s="137">
        <v>1</v>
      </c>
      <c r="G7" s="137">
        <f t="shared" si="0"/>
        <v>12000</v>
      </c>
      <c r="H7" s="137"/>
    </row>
    <row r="8" spans="1:11" ht="13.8" thickBot="1" x14ac:dyDescent="0.3">
      <c r="A8" s="338"/>
      <c r="B8" s="188"/>
      <c r="C8" s="193"/>
      <c r="D8" s="186"/>
      <c r="E8" s="137"/>
      <c r="F8" s="137">
        <v>1</v>
      </c>
      <c r="G8" s="137">
        <f t="shared" si="0"/>
        <v>0</v>
      </c>
      <c r="H8" s="137"/>
    </row>
    <row r="9" spans="1:11" ht="13.8" thickBot="1" x14ac:dyDescent="0.3">
      <c r="A9" s="338" t="s">
        <v>424</v>
      </c>
      <c r="B9" s="188">
        <v>45809</v>
      </c>
      <c r="C9" s="193" t="s">
        <v>425</v>
      </c>
      <c r="D9" s="186"/>
      <c r="E9" s="137">
        <v>2000</v>
      </c>
      <c r="F9" s="137">
        <v>1</v>
      </c>
      <c r="G9" s="137">
        <f t="shared" si="0"/>
        <v>2000</v>
      </c>
      <c r="H9" s="137"/>
    </row>
    <row r="10" spans="1:11" ht="13.8" thickBot="1" x14ac:dyDescent="0.3">
      <c r="A10" s="338"/>
      <c r="B10" s="188"/>
      <c r="C10" s="193"/>
      <c r="D10" s="186"/>
      <c r="E10" s="137"/>
      <c r="F10" s="137"/>
      <c r="G10" s="137" t="str">
        <f t="shared" si="0"/>
        <v/>
      </c>
      <c r="H10" s="137"/>
    </row>
    <row r="11" spans="1:11" ht="13.8" thickBot="1" x14ac:dyDescent="0.3">
      <c r="A11" s="338"/>
      <c r="B11" s="188"/>
      <c r="C11" s="193"/>
      <c r="D11" s="186"/>
      <c r="E11" s="137"/>
      <c r="F11" s="137"/>
      <c r="G11" s="137" t="str">
        <f t="shared" si="0"/>
        <v/>
      </c>
      <c r="H11" s="137"/>
    </row>
    <row r="12" spans="1:11" ht="13.8" thickBot="1" x14ac:dyDescent="0.3">
      <c r="A12" s="338"/>
      <c r="B12" s="188"/>
      <c r="C12" s="193"/>
      <c r="D12" s="186"/>
      <c r="E12" s="137"/>
      <c r="F12" s="137"/>
      <c r="G12" s="137" t="str">
        <f t="shared" si="0"/>
        <v/>
      </c>
      <c r="H12" s="137"/>
    </row>
    <row r="13" spans="1:11" ht="13.8" thickBot="1" x14ac:dyDescent="0.3">
      <c r="A13" s="338"/>
      <c r="B13" s="188"/>
      <c r="C13" s="193"/>
      <c r="D13" s="186"/>
      <c r="E13" s="137"/>
      <c r="F13" s="137"/>
      <c r="G13" s="137" t="str">
        <f t="shared" si="0"/>
        <v/>
      </c>
      <c r="H13" s="137"/>
    </row>
    <row r="14" spans="1:11" ht="13.8" thickBot="1" x14ac:dyDescent="0.3">
      <c r="A14" s="338"/>
      <c r="B14" s="188"/>
      <c r="C14" s="193"/>
      <c r="D14" s="186"/>
      <c r="E14" s="137"/>
      <c r="F14" s="137"/>
      <c r="G14" s="137" t="str">
        <f t="shared" si="0"/>
        <v/>
      </c>
      <c r="H14" s="137"/>
    </row>
    <row r="15" spans="1:11" ht="13.8" thickBot="1" x14ac:dyDescent="0.3">
      <c r="A15" s="338"/>
      <c r="B15" s="188"/>
      <c r="C15" s="193"/>
      <c r="D15" s="186"/>
      <c r="E15" s="137"/>
      <c r="F15" s="137"/>
      <c r="G15" s="137" t="str">
        <f t="shared" si="0"/>
        <v/>
      </c>
      <c r="H15" s="137"/>
    </row>
    <row r="16" spans="1:11" ht="13.8" thickBot="1" x14ac:dyDescent="0.3">
      <c r="A16" s="338"/>
      <c r="B16" s="188"/>
      <c r="C16" s="193"/>
      <c r="D16" s="186"/>
      <c r="E16" s="137"/>
      <c r="F16" s="137"/>
      <c r="G16" s="137" t="str">
        <f t="shared" si="0"/>
        <v/>
      </c>
      <c r="H16" s="137"/>
    </row>
    <row r="17" spans="1:8" ht="13.8" thickBot="1" x14ac:dyDescent="0.3">
      <c r="A17" s="338"/>
      <c r="B17" s="188"/>
      <c r="C17" s="193"/>
      <c r="D17" s="186"/>
      <c r="E17" s="137"/>
      <c r="F17" s="137"/>
      <c r="G17" s="137" t="str">
        <f t="shared" si="0"/>
        <v/>
      </c>
      <c r="H17" s="137"/>
    </row>
    <row r="18" spans="1:8" ht="13.8" thickBot="1" x14ac:dyDescent="0.3">
      <c r="A18" s="338"/>
      <c r="B18" s="188"/>
      <c r="C18" s="193"/>
      <c r="D18" s="186"/>
      <c r="E18" s="137"/>
      <c r="F18" s="137"/>
      <c r="G18" s="137" t="str">
        <f t="shared" si="0"/>
        <v/>
      </c>
      <c r="H18" s="137"/>
    </row>
    <row r="19" spans="1:8" ht="13.8" thickBot="1" x14ac:dyDescent="0.3">
      <c r="A19" s="338"/>
      <c r="B19" s="188"/>
      <c r="C19" s="193"/>
      <c r="D19" s="186"/>
      <c r="E19" s="137"/>
      <c r="F19" s="137"/>
      <c r="G19" s="137" t="str">
        <f t="shared" si="0"/>
        <v/>
      </c>
      <c r="H19" s="137"/>
    </row>
    <row r="20" spans="1:8" ht="13.8" thickBot="1" x14ac:dyDescent="0.3">
      <c r="A20" s="338"/>
      <c r="B20" s="188"/>
      <c r="C20" s="193"/>
      <c r="D20" s="186"/>
      <c r="E20" s="137"/>
      <c r="F20" s="137"/>
      <c r="G20" s="137" t="str">
        <f t="shared" si="0"/>
        <v/>
      </c>
      <c r="H20" s="137"/>
    </row>
    <row r="21" spans="1:8" ht="13.8" thickBot="1" x14ac:dyDescent="0.3">
      <c r="A21" s="338"/>
      <c r="B21" s="188"/>
      <c r="C21" s="193"/>
      <c r="D21" s="186"/>
      <c r="E21" s="137"/>
      <c r="F21" s="137"/>
      <c r="G21" s="137" t="str">
        <f t="shared" si="0"/>
        <v/>
      </c>
      <c r="H21" s="137"/>
    </row>
    <row r="22" spans="1:8" ht="13.8" thickBot="1" x14ac:dyDescent="0.3">
      <c r="A22" s="338"/>
      <c r="B22" s="188"/>
      <c r="C22" s="193"/>
      <c r="D22" s="186"/>
      <c r="E22" s="137"/>
      <c r="F22" s="137"/>
      <c r="G22" s="137" t="str">
        <f t="shared" si="0"/>
        <v/>
      </c>
      <c r="H22" s="137"/>
    </row>
    <row r="23" spans="1:8" ht="13.8" thickBot="1" x14ac:dyDescent="0.3">
      <c r="A23" s="338"/>
      <c r="B23" s="188"/>
      <c r="C23" s="193"/>
      <c r="D23" s="186"/>
      <c r="E23" s="137"/>
      <c r="F23" s="137"/>
      <c r="G23" s="137" t="str">
        <f t="shared" si="0"/>
        <v/>
      </c>
      <c r="H23" s="137"/>
    </row>
    <row r="24" spans="1:8" ht="13.8" thickBot="1" x14ac:dyDescent="0.3">
      <c r="A24" s="338"/>
      <c r="B24" s="188"/>
      <c r="C24" s="193"/>
      <c r="D24" s="186"/>
      <c r="E24" s="137"/>
      <c r="F24" s="137"/>
      <c r="G24" s="137" t="str">
        <f t="shared" si="0"/>
        <v/>
      </c>
      <c r="H24" s="137"/>
    </row>
    <row r="25" spans="1:8" ht="13.8" thickBot="1" x14ac:dyDescent="0.3">
      <c r="A25" s="338"/>
      <c r="B25" s="188"/>
      <c r="C25" s="193"/>
      <c r="D25" s="186"/>
      <c r="E25" s="137"/>
      <c r="F25" s="137"/>
      <c r="G25" s="137" t="str">
        <f t="shared" si="0"/>
        <v/>
      </c>
      <c r="H25" s="137"/>
    </row>
    <row r="26" spans="1:8" ht="13.8" thickBot="1" x14ac:dyDescent="0.3">
      <c r="A26" s="338"/>
      <c r="B26" s="188"/>
      <c r="C26" s="193"/>
      <c r="D26" s="186"/>
      <c r="E26" s="137"/>
      <c r="F26" s="137"/>
      <c r="G26" s="137" t="str">
        <f t="shared" si="0"/>
        <v/>
      </c>
      <c r="H26" s="137"/>
    </row>
    <row r="27" spans="1:8" ht="13.8" thickBot="1" x14ac:dyDescent="0.3">
      <c r="A27" s="338"/>
      <c r="B27" s="188"/>
      <c r="C27" s="193"/>
      <c r="D27" s="186"/>
      <c r="E27" s="137"/>
      <c r="F27" s="137"/>
      <c r="G27" s="137" t="str">
        <f t="shared" si="0"/>
        <v/>
      </c>
      <c r="H27" s="137"/>
    </row>
    <row r="28" spans="1:8" ht="13.8" thickBot="1" x14ac:dyDescent="0.3">
      <c r="A28" s="338"/>
      <c r="B28" s="188"/>
      <c r="C28" s="193"/>
      <c r="D28" s="186"/>
      <c r="E28" s="137"/>
      <c r="F28" s="137"/>
      <c r="G28" s="137" t="str">
        <f t="shared" si="0"/>
        <v/>
      </c>
      <c r="H28" s="137"/>
    </row>
    <row r="29" spans="1:8" ht="13.8" thickBot="1" x14ac:dyDescent="0.3">
      <c r="A29" s="338"/>
      <c r="B29" s="188"/>
      <c r="C29" s="193"/>
      <c r="D29" s="186"/>
      <c r="E29" s="137"/>
      <c r="F29" s="137"/>
      <c r="G29" s="137" t="str">
        <f t="shared" si="0"/>
        <v/>
      </c>
      <c r="H29" s="137"/>
    </row>
    <row r="30" spans="1:8" ht="13.8" thickBot="1" x14ac:dyDescent="0.3">
      <c r="A30" s="338"/>
      <c r="B30" s="188"/>
      <c r="C30" s="193"/>
      <c r="D30" s="186"/>
      <c r="E30" s="137"/>
      <c r="F30" s="137"/>
      <c r="G30" s="137" t="str">
        <f t="shared" si="0"/>
        <v/>
      </c>
      <c r="H30" s="137"/>
    </row>
    <row r="31" spans="1:8" ht="13.8" thickBot="1" x14ac:dyDescent="0.3">
      <c r="A31" s="338"/>
      <c r="B31" s="188"/>
      <c r="C31" s="193"/>
      <c r="D31" s="186"/>
      <c r="E31" s="137"/>
      <c r="F31" s="137"/>
      <c r="G31" s="137" t="str">
        <f t="shared" si="0"/>
        <v/>
      </c>
      <c r="H31" s="137"/>
    </row>
    <row r="32" spans="1:8" ht="13.8" thickBot="1" x14ac:dyDescent="0.3">
      <c r="A32" s="338"/>
      <c r="B32" s="188"/>
      <c r="C32" s="193"/>
      <c r="D32" s="186"/>
      <c r="E32" s="137"/>
      <c r="F32" s="137"/>
      <c r="G32" s="137" t="str">
        <f t="shared" si="0"/>
        <v/>
      </c>
      <c r="H32" s="137"/>
    </row>
    <row r="33" spans="1:8" ht="13.8" thickBot="1" x14ac:dyDescent="0.3">
      <c r="A33" s="338"/>
      <c r="B33" s="188"/>
      <c r="C33" s="193"/>
      <c r="D33" s="186"/>
      <c r="E33" s="137"/>
      <c r="F33" s="137"/>
      <c r="G33" s="137" t="str">
        <f t="shared" si="0"/>
        <v/>
      </c>
      <c r="H33" s="137"/>
    </row>
    <row r="34" spans="1:8" ht="13.8" thickBot="1" x14ac:dyDescent="0.3">
      <c r="A34" s="338"/>
      <c r="B34" s="188"/>
      <c r="C34" s="193"/>
      <c r="D34" s="186"/>
      <c r="E34" s="137"/>
      <c r="F34" s="137"/>
      <c r="G34" s="137" t="str">
        <f t="shared" si="0"/>
        <v/>
      </c>
      <c r="H34" s="137"/>
    </row>
    <row r="35" spans="1:8" ht="13.8" thickBot="1" x14ac:dyDescent="0.3">
      <c r="A35" s="338"/>
      <c r="B35" s="188"/>
      <c r="C35" s="193"/>
      <c r="D35" s="186"/>
      <c r="E35" s="137"/>
      <c r="F35" s="137"/>
      <c r="G35" s="137" t="str">
        <f t="shared" si="0"/>
        <v/>
      </c>
      <c r="H35" s="137"/>
    </row>
    <row r="36" spans="1:8" ht="13.8" thickBot="1" x14ac:dyDescent="0.3">
      <c r="A36" s="338"/>
      <c r="B36" s="188"/>
      <c r="C36" s="193"/>
      <c r="D36" s="186"/>
      <c r="E36" s="137"/>
      <c r="F36" s="137"/>
      <c r="G36" s="137" t="str">
        <f t="shared" si="0"/>
        <v/>
      </c>
      <c r="H36" s="137"/>
    </row>
    <row r="37" spans="1:8" ht="13.8" thickBot="1" x14ac:dyDescent="0.3">
      <c r="A37" s="338"/>
      <c r="B37" s="188"/>
      <c r="C37" s="193"/>
      <c r="D37" s="186"/>
      <c r="E37" s="137"/>
      <c r="F37" s="137"/>
      <c r="G37" s="137" t="str">
        <f t="shared" si="0"/>
        <v/>
      </c>
      <c r="H37" s="137"/>
    </row>
    <row r="38" spans="1:8" ht="13.8" thickBot="1" x14ac:dyDescent="0.3">
      <c r="A38" s="338"/>
      <c r="B38" s="188"/>
      <c r="C38" s="193"/>
      <c r="D38" s="186"/>
      <c r="E38" s="137"/>
      <c r="F38" s="137"/>
      <c r="G38" s="137" t="str">
        <f t="shared" si="0"/>
        <v/>
      </c>
      <c r="H38" s="137"/>
    </row>
    <row r="39" spans="1:8" ht="13.8" thickBot="1" x14ac:dyDescent="0.3">
      <c r="A39" s="338"/>
      <c r="B39" s="188"/>
      <c r="C39" s="193"/>
      <c r="D39" s="186"/>
      <c r="E39" s="137"/>
      <c r="F39" s="137"/>
      <c r="G39" s="137" t="str">
        <f t="shared" si="0"/>
        <v/>
      </c>
      <c r="H39" s="137"/>
    </row>
    <row r="40" spans="1:8" ht="13.8" thickBot="1" x14ac:dyDescent="0.3">
      <c r="A40" s="338"/>
      <c r="B40" s="188"/>
      <c r="C40" s="193"/>
      <c r="D40" s="186"/>
      <c r="E40" s="137"/>
      <c r="F40" s="137"/>
      <c r="G40" s="137" t="str">
        <f t="shared" si="0"/>
        <v/>
      </c>
      <c r="H40" s="137"/>
    </row>
    <row r="41" spans="1:8" ht="13.8" thickBot="1" x14ac:dyDescent="0.3">
      <c r="A41" s="338"/>
      <c r="B41" s="188"/>
      <c r="C41" s="193"/>
      <c r="D41" s="186"/>
      <c r="E41" s="137"/>
      <c r="F41" s="137"/>
      <c r="G41" s="137" t="str">
        <f t="shared" si="0"/>
        <v/>
      </c>
      <c r="H41" s="137"/>
    </row>
    <row r="42" spans="1:8" ht="13.8" thickBot="1" x14ac:dyDescent="0.3">
      <c r="A42" s="338"/>
      <c r="B42" s="188"/>
      <c r="C42" s="193"/>
      <c r="D42" s="186"/>
      <c r="E42" s="137"/>
      <c r="F42" s="137"/>
      <c r="G42" s="137" t="str">
        <f t="shared" si="0"/>
        <v/>
      </c>
      <c r="H42" s="137"/>
    </row>
    <row r="43" spans="1:8" ht="13.8" thickBot="1" x14ac:dyDescent="0.3">
      <c r="A43" s="338"/>
      <c r="B43" s="188"/>
      <c r="C43" s="193"/>
      <c r="D43" s="186"/>
      <c r="E43" s="137"/>
      <c r="F43" s="137"/>
      <c r="G43" s="137" t="str">
        <f t="shared" si="0"/>
        <v/>
      </c>
      <c r="H43" s="137"/>
    </row>
    <row r="44" spans="1:8" ht="13.8" thickBot="1" x14ac:dyDescent="0.3">
      <c r="A44" s="338"/>
      <c r="B44" s="188"/>
      <c r="C44" s="193"/>
      <c r="D44" s="186"/>
      <c r="E44" s="137"/>
      <c r="F44" s="137"/>
      <c r="G44" s="137" t="str">
        <f t="shared" si="0"/>
        <v/>
      </c>
      <c r="H44" s="137"/>
    </row>
    <row r="45" spans="1:8" ht="13.8" thickBot="1" x14ac:dyDescent="0.3">
      <c r="A45" s="338"/>
      <c r="B45" s="188"/>
      <c r="C45" s="193"/>
      <c r="D45" s="186"/>
      <c r="E45" s="137"/>
      <c r="F45" s="137"/>
      <c r="G45" s="137" t="str">
        <f t="shared" si="0"/>
        <v/>
      </c>
      <c r="H45" s="137"/>
    </row>
    <row r="46" spans="1:8" ht="13.8" thickBot="1" x14ac:dyDescent="0.3">
      <c r="A46" s="338"/>
      <c r="B46" s="188"/>
      <c r="C46" s="193"/>
      <c r="D46" s="186"/>
      <c r="E46" s="137"/>
      <c r="F46" s="137"/>
      <c r="G46" s="137" t="str">
        <f t="shared" si="0"/>
        <v/>
      </c>
      <c r="H46" s="137"/>
    </row>
    <row r="47" spans="1:8" ht="13.8" thickBot="1" x14ac:dyDescent="0.3">
      <c r="A47" s="338"/>
      <c r="B47" s="188"/>
      <c r="C47" s="193"/>
      <c r="D47" s="186"/>
      <c r="E47" s="137"/>
      <c r="F47" s="137"/>
      <c r="G47" s="137" t="str">
        <f t="shared" si="0"/>
        <v/>
      </c>
      <c r="H47" s="137"/>
    </row>
    <row r="48" spans="1:8" ht="13.8" thickBot="1" x14ac:dyDescent="0.3">
      <c r="A48" s="338"/>
      <c r="B48" s="188"/>
      <c r="C48" s="193"/>
      <c r="D48" s="186"/>
      <c r="E48" s="137"/>
      <c r="F48" s="137"/>
      <c r="G48" s="137" t="str">
        <f t="shared" si="0"/>
        <v/>
      </c>
      <c r="H48" s="137"/>
    </row>
    <row r="49" spans="1:8" ht="13.8" thickBot="1" x14ac:dyDescent="0.3">
      <c r="A49" s="338"/>
      <c r="B49" s="188"/>
      <c r="C49" s="193"/>
      <c r="D49" s="186"/>
      <c r="E49" s="137"/>
      <c r="F49" s="137"/>
      <c r="G49" s="137" t="str">
        <f t="shared" si="0"/>
        <v/>
      </c>
      <c r="H49" s="137"/>
    </row>
    <row r="50" spans="1:8" x14ac:dyDescent="0.25">
      <c r="A50" s="338"/>
      <c r="B50" s="188"/>
      <c r="C50" s="193"/>
      <c r="D50" s="186"/>
      <c r="E50" s="137"/>
      <c r="F50" s="137"/>
      <c r="G50" s="137" t="str">
        <f t="shared" si="0"/>
        <v/>
      </c>
      <c r="H50" s="137"/>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FA8D9DC1-0678-47E6-91F0-CD4BF7B43685}">
          <x14:formula1>
            <xm:f>' BUDGET'!$A:$A</xm:f>
          </x14:formula1>
          <xm:sqref>A2:A50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A52C1-8384-4A63-BF5D-30148CFFAE4E}">
  <sheetPr codeName="Sheet9">
    <tabColor rgb="FFFFF4D5"/>
  </sheetPr>
  <dimension ref="A1:Y341"/>
  <sheetViews>
    <sheetView zoomScale="90" zoomScaleNormal="90" workbookViewId="0">
      <pane xSplit="5" ySplit="5" topLeftCell="F7" activePane="bottomRight" state="frozen"/>
      <selection pane="topRight" activeCell="F1" sqref="F1"/>
      <selection pane="bottomLeft" activeCell="B6" sqref="B6"/>
      <selection pane="bottomRight" activeCell="C7" sqref="C7"/>
    </sheetView>
  </sheetViews>
  <sheetFormatPr baseColWidth="10" defaultColWidth="8.88671875" defaultRowHeight="12.75" customHeight="1" outlineLevelRow="2" outlineLevelCol="1" x14ac:dyDescent="0.25"/>
  <cols>
    <col min="1" max="1" width="8.88671875" style="91" hidden="1" customWidth="1" outlineLevel="1"/>
    <col min="2" max="2" width="2.6640625" style="7" customWidth="1" collapsed="1"/>
    <col min="3" max="3" width="4.109375" style="7" customWidth="1"/>
    <col min="4" max="4" width="5.6640625" style="7" customWidth="1"/>
    <col min="5" max="5" width="64.88671875" style="7" customWidth="1"/>
    <col min="6" max="6" width="15.6640625" style="7" bestFit="1" customWidth="1"/>
    <col min="7" max="7" width="2.88671875" style="7" customWidth="1"/>
    <col min="8" max="8" width="12.44140625" style="7" customWidth="1" outlineLevel="1"/>
    <col min="9" max="10" width="13.44140625" style="7" customWidth="1" outlineLevel="1"/>
    <col min="11" max="11" width="14.5546875" style="7" bestFit="1" customWidth="1" outlineLevel="1"/>
    <col min="12" max="12" width="7.6640625" style="16" customWidth="1" outlineLevel="1"/>
    <col min="13" max="14" width="2.33203125" style="7" customWidth="1"/>
    <col min="15" max="17" width="11" style="7" customWidth="1" outlineLevel="1"/>
    <col min="18" max="20" width="12.44140625" style="7" customWidth="1" outlineLevel="1"/>
    <col min="21" max="21" width="14.6640625" style="7" customWidth="1" outlineLevel="1"/>
    <col min="22" max="22" width="2.109375" style="7" customWidth="1"/>
    <col min="23" max="24" width="15.6640625" style="7" customWidth="1" outlineLevel="1"/>
    <col min="25" max="25" width="40" style="7" customWidth="1" outlineLevel="1"/>
    <col min="26" max="16384" width="8.88671875" style="7"/>
  </cols>
  <sheetData>
    <row r="1" spans="1:25" ht="21" x14ac:dyDescent="0.4">
      <c r="B1" s="17"/>
      <c r="C1" s="17" t="s">
        <v>426</v>
      </c>
    </row>
    <row r="3" spans="1:25" ht="13.8" thickBot="1" x14ac:dyDescent="0.3">
      <c r="C3" s="62" t="s">
        <v>370</v>
      </c>
    </row>
    <row r="4" spans="1:25" ht="32.4" customHeight="1" thickBot="1" x14ac:dyDescent="0.3">
      <c r="H4" s="393" t="s">
        <v>371</v>
      </c>
      <c r="I4" s="393"/>
      <c r="J4" s="393"/>
      <c r="K4" s="393"/>
      <c r="L4" s="393"/>
      <c r="O4" s="390" t="s">
        <v>372</v>
      </c>
      <c r="P4" s="391"/>
      <c r="Q4" s="391"/>
      <c r="R4" s="391"/>
      <c r="S4" s="391"/>
      <c r="T4" s="391"/>
      <c r="U4" s="392"/>
      <c r="W4" s="388" t="s">
        <v>373</v>
      </c>
      <c r="X4" s="388"/>
      <c r="Y4" s="388"/>
    </row>
    <row r="5" spans="1:25" ht="53.4" thickBot="1" x14ac:dyDescent="0.3">
      <c r="F5" s="94" t="s">
        <v>374</v>
      </c>
      <c r="H5" s="80" t="s">
        <v>375</v>
      </c>
      <c r="I5" s="80" t="s">
        <v>427</v>
      </c>
      <c r="J5" s="80" t="s">
        <v>428</v>
      </c>
      <c r="K5" s="80" t="s">
        <v>376</v>
      </c>
      <c r="L5" s="80" t="s">
        <v>377</v>
      </c>
      <c r="M5" s="131"/>
      <c r="N5" s="131"/>
      <c r="O5" s="80" t="s">
        <v>378</v>
      </c>
      <c r="P5" s="80" t="s">
        <v>379</v>
      </c>
      <c r="Q5" s="80" t="s">
        <v>380</v>
      </c>
      <c r="R5" s="80" t="s">
        <v>381</v>
      </c>
      <c r="S5" s="80" t="s">
        <v>382</v>
      </c>
      <c r="T5" s="80" t="s">
        <v>383</v>
      </c>
      <c r="U5" s="80" t="s">
        <v>384</v>
      </c>
      <c r="W5" s="80" t="s">
        <v>385</v>
      </c>
      <c r="X5" s="80" t="s">
        <v>386</v>
      </c>
      <c r="Y5" s="80" t="s">
        <v>387</v>
      </c>
    </row>
    <row r="6" spans="1:25" ht="30" customHeight="1" thickTop="1" thickBot="1" x14ac:dyDescent="0.3">
      <c r="A6" s="166"/>
      <c r="C6" s="389" t="s">
        <v>162</v>
      </c>
      <c r="D6" s="389"/>
      <c r="E6" s="389"/>
      <c r="F6" s="54">
        <f>+F7+F32+F49</f>
        <v>348900</v>
      </c>
      <c r="G6" s="50"/>
      <c r="H6" s="54">
        <f ca="1">+H7+H32+H49</f>
        <v>161.29032258064515</v>
      </c>
      <c r="I6" s="54">
        <f ca="1">+I7+I32+I49</f>
        <v>30129.032258064515</v>
      </c>
      <c r="J6" s="54">
        <f ca="1">+J7+J32+J49</f>
        <v>30290.322580645159</v>
      </c>
      <c r="K6" s="54">
        <f ca="1">+K7+K32+K49</f>
        <v>318609.67741935485</v>
      </c>
      <c r="L6" s="82">
        <f t="shared" ref="L6:L8" ca="1" si="0">IF(ISERROR(+K6/F6)," ",(+K6/F6))</f>
        <v>0.9131833689290767</v>
      </c>
      <c r="M6" s="74"/>
      <c r="N6" s="74"/>
      <c r="O6" s="54">
        <f>+O7+O32+O49</f>
        <v>500</v>
      </c>
      <c r="P6" s="54">
        <f>+P7+P32+P49</f>
        <v>500</v>
      </c>
      <c r="Q6" s="54">
        <f>+Q7+Q32+Q49</f>
        <v>500</v>
      </c>
      <c r="R6" s="54">
        <f t="shared" ref="R6:T6" si="1">+R7+R32+R49</f>
        <v>2500</v>
      </c>
      <c r="S6" s="54">
        <f t="shared" si="1"/>
        <v>2000</v>
      </c>
      <c r="T6" s="54">
        <f t="shared" si="1"/>
        <v>2000</v>
      </c>
      <c r="U6" s="54">
        <f ca="1">+U7+U32+U49</f>
        <v>38290.322580645159</v>
      </c>
      <c r="V6" s="50"/>
      <c r="W6" s="54">
        <f ca="1">+W7+W32+W49</f>
        <v>310609.67741935485</v>
      </c>
      <c r="X6" s="82">
        <f ca="1">IF(ISERROR(+W6/F6)," ",(+W6/F6))</f>
        <v>0.89025416285283709</v>
      </c>
      <c r="Y6" s="54"/>
    </row>
    <row r="7" spans="1:25" s="10" customFormat="1" ht="39.6" x14ac:dyDescent="0.25">
      <c r="A7" s="95"/>
      <c r="B7" s="93"/>
      <c r="C7" s="51" t="s">
        <v>165</v>
      </c>
      <c r="D7" s="52">
        <v>1</v>
      </c>
      <c r="E7" s="53" t="s">
        <v>388</v>
      </c>
      <c r="F7" s="55">
        <f>+F8+F16+F24</f>
        <v>252900</v>
      </c>
      <c r="G7" s="97"/>
      <c r="H7" s="55">
        <f ca="1">+H8+H16+H24</f>
        <v>161.29032258064515</v>
      </c>
      <c r="I7" s="55">
        <f ca="1">+I8+I16+I24</f>
        <v>28129.032258064515</v>
      </c>
      <c r="J7" s="55">
        <f ca="1">+J8+J16+J24</f>
        <v>28290.322580645159</v>
      </c>
      <c r="K7" s="55">
        <f ca="1">+K8+K16+K24</f>
        <v>224609.67741935485</v>
      </c>
      <c r="L7" s="81">
        <f t="shared" ca="1" si="0"/>
        <v>0.88813632826949329</v>
      </c>
      <c r="M7" s="75"/>
      <c r="N7" s="75"/>
      <c r="O7" s="55">
        <f>+O8+O16+O24</f>
        <v>500</v>
      </c>
      <c r="P7" s="55">
        <f>+P8+P16+P24</f>
        <v>500</v>
      </c>
      <c r="Q7" s="55">
        <f>+Q8+Q16+Q24</f>
        <v>500</v>
      </c>
      <c r="R7" s="55">
        <f t="shared" ref="R7:T7" si="2">+R8+R16+R24</f>
        <v>2500</v>
      </c>
      <c r="S7" s="55">
        <f t="shared" si="2"/>
        <v>2000</v>
      </c>
      <c r="T7" s="55">
        <f t="shared" si="2"/>
        <v>2000</v>
      </c>
      <c r="U7" s="55">
        <f ca="1">+U8+U16+U24</f>
        <v>36290.322580645159</v>
      </c>
      <c r="V7" s="97"/>
      <c r="W7" s="55">
        <f ca="1">+W8+W16+W24</f>
        <v>216609.67741935485</v>
      </c>
      <c r="X7" s="81">
        <f ca="1">IF(ISERROR(+W7/F7)," ",(+W7/F7))</f>
        <v>0.85650327172540475</v>
      </c>
      <c r="Y7" s="55"/>
    </row>
    <row r="8" spans="1:25" s="44" customFormat="1" ht="19.95" customHeight="1" outlineLevel="1" thickBot="1" x14ac:dyDescent="0.3">
      <c r="A8" s="98"/>
      <c r="B8" s="99"/>
      <c r="C8" s="45" t="s">
        <v>165</v>
      </c>
      <c r="D8" s="45" t="s">
        <v>167</v>
      </c>
      <c r="E8" s="45" t="s">
        <v>168</v>
      </c>
      <c r="F8" s="100">
        <f>+F9+F10+F11+F12+F13+F14+F15</f>
        <v>240900</v>
      </c>
      <c r="G8" s="99"/>
      <c r="H8" s="100">
        <f ca="1">+H9+H10+H11+H12+H13+H14+H15</f>
        <v>161.29032258064515</v>
      </c>
      <c r="I8" s="100">
        <f ca="1">+I9+I10+I11+I12+I13+I14+I15</f>
        <v>16129.032258064515</v>
      </c>
      <c r="J8" s="100">
        <f ca="1">+J9+J10+J11+J12+J13+J14+J15</f>
        <v>16290.322580645161</v>
      </c>
      <c r="K8" s="100">
        <f ca="1">+K9+K10+K11+K12+K13+K14+K15</f>
        <v>224609.67741935485</v>
      </c>
      <c r="L8" s="132">
        <f t="shared" ca="1" si="0"/>
        <v>0.93237724125925636</v>
      </c>
      <c r="M8" s="133"/>
      <c r="N8" s="133"/>
      <c r="O8" s="100">
        <f>+O9+O10+O11+O12+O13+O14+O15</f>
        <v>500</v>
      </c>
      <c r="P8" s="100">
        <f>+P9+P10+P11+P12+P13+P14+P15</f>
        <v>500</v>
      </c>
      <c r="Q8" s="100">
        <f>+Q9+Q10+Q11+Q12+Q13+Q14+Q15</f>
        <v>500</v>
      </c>
      <c r="R8" s="100">
        <f t="shared" ref="R8:T8" si="3">+R9+R10+R11+R12+R13+R14+R15</f>
        <v>2500</v>
      </c>
      <c r="S8" s="100">
        <f t="shared" si="3"/>
        <v>2000</v>
      </c>
      <c r="T8" s="100">
        <f t="shared" si="3"/>
        <v>2000</v>
      </c>
      <c r="U8" s="100">
        <f ca="1">+U9+U10+U11+U12+U13+U14+U15</f>
        <v>24290.322580645159</v>
      </c>
      <c r="V8" s="99"/>
      <c r="W8" s="100">
        <f ca="1">+W9+W10+W11+W12+W13+W14+W15</f>
        <v>216609.67741935485</v>
      </c>
      <c r="X8" s="132">
        <f ca="1">IF(ISERROR(+W8/F8)," ",(+W8/F8))</f>
        <v>0.8991684409271683</v>
      </c>
      <c r="Y8" s="100"/>
    </row>
    <row r="9" spans="1:25" ht="13.8" outlineLevel="2" thickBot="1" x14ac:dyDescent="0.3">
      <c r="A9" s="98" t="str">
        <f t="shared" ref="A9:A72" si="4">+CONCATENATE(C9,D9)</f>
        <v>A1.1.1</v>
      </c>
      <c r="C9" s="101" t="s">
        <v>165</v>
      </c>
      <c r="D9" s="92" t="s">
        <v>169</v>
      </c>
      <c r="E9" s="101" t="s">
        <v>170</v>
      </c>
      <c r="F9" s="105">
        <v>50400</v>
      </c>
      <c r="H9" s="134">
        <f ca="1">SUMIF('LISTE DES TRANSACTIONS REP 02'!A:G,A9,'LISTE DES TRANSACTIONS REP 02'!G:G)</f>
        <v>0</v>
      </c>
      <c r="I9" s="134">
        <f ca="1">+' RAPPORT FINANCIER N° 01'!H9</f>
        <v>0</v>
      </c>
      <c r="J9" s="134">
        <f ca="1">+H9+I9</f>
        <v>0</v>
      </c>
      <c r="K9" s="134">
        <f ca="1">+F9-J9</f>
        <v>50400</v>
      </c>
      <c r="L9" s="135">
        <f ca="1">IF(ISERROR(+K9/F9)," ",(+K9/F9))</f>
        <v>1</v>
      </c>
      <c r="M9" s="136"/>
      <c r="N9" s="136"/>
      <c r="O9" s="137">
        <v>500</v>
      </c>
      <c r="P9" s="137">
        <v>500</v>
      </c>
      <c r="Q9" s="137">
        <v>500</v>
      </c>
      <c r="R9" s="137">
        <v>2500</v>
      </c>
      <c r="S9" s="137">
        <v>2000</v>
      </c>
      <c r="T9" s="137">
        <v>2000</v>
      </c>
      <c r="U9" s="137">
        <f ca="1">+J9+O9+P9+Q9+R9+S9+T9</f>
        <v>8000</v>
      </c>
      <c r="W9" s="138">
        <f ca="1">+F9-U9</f>
        <v>42400</v>
      </c>
      <c r="X9" s="139">
        <f ca="1">IF(ISERROR(+W9/F9)," ",(+W9/F9))</f>
        <v>0.84126984126984128</v>
      </c>
      <c r="Y9" s="138"/>
    </row>
    <row r="10" spans="1:25" ht="13.8" outlineLevel="2" thickBot="1" x14ac:dyDescent="0.3">
      <c r="A10" s="98" t="str">
        <f t="shared" si="4"/>
        <v>A1.1.2</v>
      </c>
      <c r="C10" s="101" t="s">
        <v>165</v>
      </c>
      <c r="D10" s="92" t="s">
        <v>177</v>
      </c>
      <c r="E10" s="101" t="s">
        <v>178</v>
      </c>
      <c r="F10" s="105">
        <v>76750</v>
      </c>
      <c r="H10" s="134">
        <f ca="1">SUMIF('LISTE DES TRANSACTIONS REP 02'!A:G,A10,'LISTE DES TRANSACTIONS REP 02'!G:G)</f>
        <v>161.29032258064515</v>
      </c>
      <c r="I10" s="134">
        <f ca="1">+' RAPPORT FINANCIER N° 01'!H10</f>
        <v>0</v>
      </c>
      <c r="J10" s="134">
        <f t="shared" ref="J10:J31" ca="1" si="5">+H10+I10</f>
        <v>161.29032258064515</v>
      </c>
      <c r="K10" s="134">
        <f t="shared" ref="K10:K31" ca="1" si="6">+F10-J10</f>
        <v>76588.709677419349</v>
      </c>
      <c r="L10" s="135">
        <f t="shared" ref="L10:L73" ca="1" si="7">IF(ISERROR(+K10/F10)," ",(+K10/F10))</f>
        <v>0.99789849742565928</v>
      </c>
      <c r="M10" s="136"/>
      <c r="N10" s="136"/>
      <c r="O10" s="137"/>
      <c r="P10" s="137"/>
      <c r="Q10" s="137"/>
      <c r="R10" s="137"/>
      <c r="S10" s="137"/>
      <c r="T10" s="137"/>
      <c r="U10" s="137">
        <f t="shared" ref="U10:U31" ca="1" si="8">+J10+O10+P10+Q10+R10+S10+T10</f>
        <v>161.29032258064515</v>
      </c>
      <c r="W10" s="138">
        <f t="shared" ref="W10:W31" ca="1" si="9">+F10-U10</f>
        <v>76588.709677419349</v>
      </c>
      <c r="X10" s="139">
        <f t="shared" ref="X10:X31" ca="1" si="10">IF(ISERROR(+W10/F10)," ",(+W10/F10))</f>
        <v>0.99789849742565928</v>
      </c>
      <c r="Y10" s="138"/>
    </row>
    <row r="11" spans="1:25" ht="13.8" outlineLevel="2" thickBot="1" x14ac:dyDescent="0.3">
      <c r="A11" s="98" t="str">
        <f t="shared" si="4"/>
        <v>A1.1.3</v>
      </c>
      <c r="C11" s="101" t="s">
        <v>165</v>
      </c>
      <c r="D11" s="92" t="s">
        <v>186</v>
      </c>
      <c r="E11" s="101" t="s">
        <v>187</v>
      </c>
      <c r="F11" s="105">
        <v>20000</v>
      </c>
      <c r="H11" s="134">
        <f ca="1">SUMIF('LISTE DES TRANSACTIONS REP 02'!A:G,A11,'LISTE DES TRANSACTIONS REP 02'!G:G)</f>
        <v>0</v>
      </c>
      <c r="I11" s="134">
        <f ca="1">+' RAPPORT FINANCIER N° 01'!H11</f>
        <v>1129.0322580645161</v>
      </c>
      <c r="J11" s="134">
        <f t="shared" ca="1" si="5"/>
        <v>1129.0322580645161</v>
      </c>
      <c r="K11" s="134">
        <f t="shared" ca="1" si="6"/>
        <v>18870.967741935485</v>
      </c>
      <c r="L11" s="135">
        <f t="shared" ca="1" si="7"/>
        <v>0.94354838709677424</v>
      </c>
      <c r="M11" s="136"/>
      <c r="N11" s="136"/>
      <c r="O11" s="137"/>
      <c r="P11" s="137"/>
      <c r="Q11" s="137"/>
      <c r="R11" s="137"/>
      <c r="S11" s="137"/>
      <c r="T11" s="137"/>
      <c r="U11" s="137">
        <f t="shared" ca="1" si="8"/>
        <v>1129.0322580645161</v>
      </c>
      <c r="W11" s="138">
        <f t="shared" ca="1" si="9"/>
        <v>18870.967741935485</v>
      </c>
      <c r="X11" s="139">
        <f t="shared" ca="1" si="10"/>
        <v>0.94354838709677424</v>
      </c>
      <c r="Y11" s="138"/>
    </row>
    <row r="12" spans="1:25" ht="13.8" outlineLevel="2" thickBot="1" x14ac:dyDescent="0.3">
      <c r="A12" s="98" t="str">
        <f t="shared" si="4"/>
        <v>A1.1.4</v>
      </c>
      <c r="C12" s="101" t="s">
        <v>165</v>
      </c>
      <c r="D12" s="92" t="s">
        <v>192</v>
      </c>
      <c r="E12" s="101" t="s">
        <v>193</v>
      </c>
      <c r="F12" s="105">
        <v>8750</v>
      </c>
      <c r="H12" s="134">
        <f ca="1">SUMIF('LISTE DES TRANSACTIONS REP 02'!A:G,A12,'LISTE DES TRANSACTIONS REP 02'!G:G)</f>
        <v>0</v>
      </c>
      <c r="I12" s="134">
        <f ca="1">+' RAPPORT FINANCIER N° 01'!H12</f>
        <v>0</v>
      </c>
      <c r="J12" s="134">
        <f t="shared" ca="1" si="5"/>
        <v>0</v>
      </c>
      <c r="K12" s="134">
        <f t="shared" ca="1" si="6"/>
        <v>8750</v>
      </c>
      <c r="L12" s="135">
        <f t="shared" ca="1" si="7"/>
        <v>1</v>
      </c>
      <c r="M12" s="136"/>
      <c r="N12" s="136"/>
      <c r="O12" s="137"/>
      <c r="P12" s="137"/>
      <c r="Q12" s="137"/>
      <c r="R12" s="137"/>
      <c r="S12" s="137"/>
      <c r="T12" s="137"/>
      <c r="U12" s="137">
        <f t="shared" ca="1" si="8"/>
        <v>0</v>
      </c>
      <c r="W12" s="138">
        <f t="shared" ca="1" si="9"/>
        <v>8750</v>
      </c>
      <c r="X12" s="139">
        <f t="shared" ca="1" si="10"/>
        <v>1</v>
      </c>
      <c r="Y12" s="138"/>
    </row>
    <row r="13" spans="1:25" ht="13.8" outlineLevel="2" thickBot="1" x14ac:dyDescent="0.3">
      <c r="A13" s="98" t="str">
        <f t="shared" si="4"/>
        <v>A1.1.6</v>
      </c>
      <c r="C13" s="101" t="s">
        <v>165</v>
      </c>
      <c r="D13" s="92" t="s">
        <v>202</v>
      </c>
      <c r="E13" s="101" t="s">
        <v>198</v>
      </c>
      <c r="F13" s="105">
        <v>25000</v>
      </c>
      <c r="H13" s="134">
        <f ca="1">SUMIF('LISTE DES TRANSACTIONS REP 02'!A:G,A13,'LISTE DES TRANSACTIONS REP 02'!G:G)</f>
        <v>0</v>
      </c>
      <c r="I13" s="134">
        <f ca="1">+' RAPPORT FINANCIER N° 01'!H13</f>
        <v>0</v>
      </c>
      <c r="J13" s="134">
        <f t="shared" ca="1" si="5"/>
        <v>0</v>
      </c>
      <c r="K13" s="134">
        <f t="shared" ca="1" si="6"/>
        <v>25000</v>
      </c>
      <c r="L13" s="135">
        <f t="shared" ca="1" si="7"/>
        <v>1</v>
      </c>
      <c r="M13" s="136"/>
      <c r="N13" s="136"/>
      <c r="O13" s="137"/>
      <c r="P13" s="137"/>
      <c r="Q13" s="137"/>
      <c r="R13" s="137"/>
      <c r="S13" s="137"/>
      <c r="T13" s="137"/>
      <c r="U13" s="137">
        <f t="shared" ca="1" si="8"/>
        <v>0</v>
      </c>
      <c r="W13" s="138">
        <f t="shared" ca="1" si="9"/>
        <v>25000</v>
      </c>
      <c r="X13" s="139">
        <f t="shared" ca="1" si="10"/>
        <v>1</v>
      </c>
      <c r="Y13" s="138"/>
    </row>
    <row r="14" spans="1:25" ht="13.8" outlineLevel="2" thickBot="1" x14ac:dyDescent="0.3">
      <c r="A14" s="98" t="str">
        <f t="shared" si="4"/>
        <v>A1.1.7</v>
      </c>
      <c r="C14" s="101" t="s">
        <v>165</v>
      </c>
      <c r="D14" s="92" t="s">
        <v>206</v>
      </c>
      <c r="E14" s="101" t="s">
        <v>203</v>
      </c>
      <c r="F14" s="105">
        <v>60000</v>
      </c>
      <c r="H14" s="134">
        <f ca="1">SUMIF('LISTE DES TRANSACTIONS REP 02'!A:G,A14,'LISTE DES TRANSACTIONS REP 02'!G:G)</f>
        <v>0</v>
      </c>
      <c r="I14" s="134">
        <f ca="1">+' RAPPORT FINANCIER N° 01'!H14</f>
        <v>15000</v>
      </c>
      <c r="J14" s="134">
        <f t="shared" ca="1" si="5"/>
        <v>15000</v>
      </c>
      <c r="K14" s="134">
        <f t="shared" ca="1" si="6"/>
        <v>45000</v>
      </c>
      <c r="L14" s="135">
        <f t="shared" ca="1" si="7"/>
        <v>0.75</v>
      </c>
      <c r="M14" s="136"/>
      <c r="N14" s="136"/>
      <c r="O14" s="137"/>
      <c r="P14" s="137"/>
      <c r="Q14" s="137"/>
      <c r="R14" s="137"/>
      <c r="S14" s="137"/>
      <c r="T14" s="137"/>
      <c r="U14" s="137">
        <f t="shared" ca="1" si="8"/>
        <v>15000</v>
      </c>
      <c r="W14" s="138">
        <f t="shared" ca="1" si="9"/>
        <v>45000</v>
      </c>
      <c r="X14" s="139">
        <f t="shared" ca="1" si="10"/>
        <v>0.75</v>
      </c>
      <c r="Y14" s="138"/>
    </row>
    <row r="15" spans="1:25" ht="13.2" outlineLevel="2" x14ac:dyDescent="0.25">
      <c r="A15" s="98" t="str">
        <f t="shared" si="4"/>
        <v>A1.1.8</v>
      </c>
      <c r="C15" s="101" t="s">
        <v>165</v>
      </c>
      <c r="D15" s="92" t="s">
        <v>389</v>
      </c>
      <c r="E15" s="101" t="s">
        <v>207</v>
      </c>
      <c r="F15" s="105">
        <v>0</v>
      </c>
      <c r="H15" s="134">
        <f ca="1">SUMIF('LISTE DES TRANSACTIONS REP 02'!A:G,A15,'LISTE DES TRANSACTIONS REP 02'!G:G)</f>
        <v>0</v>
      </c>
      <c r="I15" s="134">
        <f ca="1">+' RAPPORT FINANCIER N° 01'!H15</f>
        <v>0</v>
      </c>
      <c r="J15" s="134">
        <f t="shared" ca="1" si="5"/>
        <v>0</v>
      </c>
      <c r="K15" s="134">
        <f t="shared" ca="1" si="6"/>
        <v>0</v>
      </c>
      <c r="L15" s="135" t="str">
        <f t="shared" ca="1" si="7"/>
        <v xml:space="preserve"> </v>
      </c>
      <c r="M15" s="136"/>
      <c r="N15" s="136"/>
      <c r="O15" s="137"/>
      <c r="P15" s="137"/>
      <c r="Q15" s="137"/>
      <c r="R15" s="137"/>
      <c r="S15" s="137"/>
      <c r="T15" s="137"/>
      <c r="U15" s="137">
        <f t="shared" ca="1" si="8"/>
        <v>0</v>
      </c>
      <c r="W15" s="138">
        <f t="shared" ca="1" si="9"/>
        <v>0</v>
      </c>
      <c r="X15" s="139" t="str">
        <f t="shared" ca="1" si="10"/>
        <v xml:space="preserve"> </v>
      </c>
      <c r="Y15" s="138"/>
    </row>
    <row r="16" spans="1:25" ht="14.4" outlineLevel="1" thickBot="1" x14ac:dyDescent="0.3">
      <c r="A16" s="98" t="str">
        <f t="shared" si="4"/>
        <v>A1.2</v>
      </c>
      <c r="C16" s="45" t="s">
        <v>165</v>
      </c>
      <c r="D16" s="45" t="s">
        <v>210</v>
      </c>
      <c r="E16" s="45" t="s">
        <v>168</v>
      </c>
      <c r="F16" s="100">
        <f>+F17+F18+F19+F20+F21+F22+F23</f>
        <v>12000</v>
      </c>
      <c r="H16" s="100">
        <f ca="1">+H17+H18+H19+H20+H21+H22+H23</f>
        <v>0</v>
      </c>
      <c r="I16" s="100">
        <f ca="1">+I17+I18+I19+I20+I21+I22+I23</f>
        <v>12000</v>
      </c>
      <c r="J16" s="100">
        <f ca="1">+J17+J18+J19+J20+J21+J22+J23</f>
        <v>12000</v>
      </c>
      <c r="K16" s="100">
        <f ca="1">+K17+K18+K19+K20+K21+K22+K23</f>
        <v>0</v>
      </c>
      <c r="L16" s="132">
        <f t="shared" ca="1" si="7"/>
        <v>0</v>
      </c>
      <c r="M16" s="133"/>
      <c r="N16" s="133"/>
      <c r="O16" s="100">
        <f>+O17+O18+O19+O20+O21+O22+O23</f>
        <v>0</v>
      </c>
      <c r="P16" s="100">
        <f>+P17+P18+P19+P20+P21+P22+P23</f>
        <v>0</v>
      </c>
      <c r="Q16" s="100">
        <f>+Q17+Q18+Q19+Q20+Q21+Q22+Q23</f>
        <v>0</v>
      </c>
      <c r="R16" s="100">
        <f t="shared" ref="R16:T16" si="11">+R17+R18+R19+R20+R21+R22+R23</f>
        <v>0</v>
      </c>
      <c r="S16" s="100">
        <f t="shared" si="11"/>
        <v>0</v>
      </c>
      <c r="T16" s="100">
        <f t="shared" si="11"/>
        <v>0</v>
      </c>
      <c r="U16" s="100">
        <f ca="1">+U17+U18+U19+U20+U21+U22+U23</f>
        <v>12000</v>
      </c>
      <c r="W16" s="100">
        <f ca="1">+W17+W18+W19+W20+W21+W22+W23</f>
        <v>0</v>
      </c>
      <c r="X16" s="132">
        <f ca="1">IF(ISERROR(+W16/F16)," ",(+W16/F16))</f>
        <v>0</v>
      </c>
      <c r="Y16" s="100"/>
    </row>
    <row r="17" spans="1:25" ht="13.8" outlineLevel="2" thickBot="1" x14ac:dyDescent="0.3">
      <c r="A17" s="98" t="str">
        <f t="shared" si="4"/>
        <v>A1.2.1</v>
      </c>
      <c r="C17" s="101" t="s">
        <v>165</v>
      </c>
      <c r="D17" s="92" t="s">
        <v>211</v>
      </c>
      <c r="E17" s="101" t="s">
        <v>170</v>
      </c>
      <c r="F17" s="105">
        <v>0</v>
      </c>
      <c r="H17" s="134">
        <f ca="1">SUMIF('LISTE DES TRANSACTIONS REP 02'!A:G,A17,'LISTE DES TRANSACTIONS REP 02'!G:G)</f>
        <v>0</v>
      </c>
      <c r="I17" s="134">
        <f ca="1">+' RAPPORT FINANCIER N° 01'!H17</f>
        <v>0</v>
      </c>
      <c r="J17" s="134">
        <f t="shared" ca="1" si="5"/>
        <v>0</v>
      </c>
      <c r="K17" s="134">
        <f t="shared" ca="1" si="6"/>
        <v>0</v>
      </c>
      <c r="L17" s="135" t="str">
        <f t="shared" ca="1" si="7"/>
        <v xml:space="preserve"> </v>
      </c>
      <c r="M17" s="136"/>
      <c r="N17" s="136"/>
      <c r="O17" s="137"/>
      <c r="P17" s="137"/>
      <c r="Q17" s="137"/>
      <c r="R17" s="137"/>
      <c r="S17" s="137"/>
      <c r="T17" s="137"/>
      <c r="U17" s="137">
        <f t="shared" ca="1" si="8"/>
        <v>0</v>
      </c>
      <c r="W17" s="138">
        <f t="shared" ca="1" si="9"/>
        <v>0</v>
      </c>
      <c r="X17" s="139" t="str">
        <f t="shared" ca="1" si="10"/>
        <v xml:space="preserve"> </v>
      </c>
      <c r="Y17" s="138"/>
    </row>
    <row r="18" spans="1:25" ht="13.8" outlineLevel="2" thickBot="1" x14ac:dyDescent="0.3">
      <c r="A18" s="98" t="str">
        <f t="shared" si="4"/>
        <v>A1.2.2</v>
      </c>
      <c r="C18" s="101" t="s">
        <v>165</v>
      </c>
      <c r="D18" s="92" t="s">
        <v>213</v>
      </c>
      <c r="E18" s="101" t="s">
        <v>178</v>
      </c>
      <c r="F18" s="105">
        <v>12000</v>
      </c>
      <c r="H18" s="134">
        <f ca="1">SUMIF('LISTE DES TRANSACTIONS REP 02'!A:G,A18,'LISTE DES TRANSACTIONS REP 02'!G:G)</f>
        <v>0</v>
      </c>
      <c r="I18" s="134">
        <f ca="1">+' RAPPORT FINANCIER N° 01'!H18</f>
        <v>12000</v>
      </c>
      <c r="J18" s="134">
        <f t="shared" ca="1" si="5"/>
        <v>12000</v>
      </c>
      <c r="K18" s="134">
        <f t="shared" ca="1" si="6"/>
        <v>0</v>
      </c>
      <c r="L18" s="135">
        <f t="shared" ca="1" si="7"/>
        <v>0</v>
      </c>
      <c r="M18" s="136"/>
      <c r="N18" s="136"/>
      <c r="O18" s="137"/>
      <c r="P18" s="137"/>
      <c r="Q18" s="137"/>
      <c r="R18" s="137"/>
      <c r="S18" s="137"/>
      <c r="T18" s="137"/>
      <c r="U18" s="137">
        <f t="shared" ca="1" si="8"/>
        <v>12000</v>
      </c>
      <c r="W18" s="138">
        <f t="shared" ca="1" si="9"/>
        <v>0</v>
      </c>
      <c r="X18" s="139">
        <f t="shared" ca="1" si="10"/>
        <v>0</v>
      </c>
      <c r="Y18" s="138"/>
    </row>
    <row r="19" spans="1:25" ht="13.8" outlineLevel="2" thickBot="1" x14ac:dyDescent="0.3">
      <c r="A19" s="98" t="str">
        <f t="shared" si="4"/>
        <v>A1.2.3</v>
      </c>
      <c r="C19" s="101" t="s">
        <v>165</v>
      </c>
      <c r="D19" s="92" t="s">
        <v>215</v>
      </c>
      <c r="E19" s="101" t="s">
        <v>187</v>
      </c>
      <c r="F19" s="105">
        <v>0</v>
      </c>
      <c r="H19" s="134">
        <f ca="1">SUMIF('LISTE DES TRANSACTIONS REP 02'!A:G,A19,'LISTE DES TRANSACTIONS REP 02'!G:G)</f>
        <v>0</v>
      </c>
      <c r="I19" s="134">
        <f ca="1">+' RAPPORT FINANCIER N° 01'!H19</f>
        <v>0</v>
      </c>
      <c r="J19" s="134">
        <f t="shared" ca="1" si="5"/>
        <v>0</v>
      </c>
      <c r="K19" s="134">
        <f t="shared" ca="1" si="6"/>
        <v>0</v>
      </c>
      <c r="L19" s="135" t="str">
        <f t="shared" ca="1" si="7"/>
        <v xml:space="preserve"> </v>
      </c>
      <c r="M19" s="136"/>
      <c r="N19" s="136"/>
      <c r="O19" s="137"/>
      <c r="P19" s="137"/>
      <c r="Q19" s="137"/>
      <c r="R19" s="137"/>
      <c r="S19" s="137"/>
      <c r="T19" s="137"/>
      <c r="U19" s="137">
        <f t="shared" ca="1" si="8"/>
        <v>0</v>
      </c>
      <c r="W19" s="138">
        <f t="shared" ca="1" si="9"/>
        <v>0</v>
      </c>
      <c r="X19" s="139" t="str">
        <f t="shared" ca="1" si="10"/>
        <v xml:space="preserve"> </v>
      </c>
      <c r="Y19" s="138"/>
    </row>
    <row r="20" spans="1:25" ht="13.8" outlineLevel="2" thickBot="1" x14ac:dyDescent="0.3">
      <c r="A20" s="98" t="str">
        <f t="shared" si="4"/>
        <v>A1.2.4</v>
      </c>
      <c r="C20" s="101" t="s">
        <v>165</v>
      </c>
      <c r="D20" s="92" t="s">
        <v>216</v>
      </c>
      <c r="E20" s="101" t="s">
        <v>193</v>
      </c>
      <c r="F20" s="105">
        <v>0</v>
      </c>
      <c r="H20" s="134">
        <f ca="1">SUMIF('LISTE DES TRANSACTIONS REP 02'!A:G,A20,'LISTE DES TRANSACTIONS REP 02'!G:G)</f>
        <v>0</v>
      </c>
      <c r="I20" s="134">
        <f ca="1">+' RAPPORT FINANCIER N° 01'!H20</f>
        <v>0</v>
      </c>
      <c r="J20" s="134">
        <f t="shared" ca="1" si="5"/>
        <v>0</v>
      </c>
      <c r="K20" s="134">
        <f t="shared" ca="1" si="6"/>
        <v>0</v>
      </c>
      <c r="L20" s="135" t="str">
        <f t="shared" ca="1" si="7"/>
        <v xml:space="preserve"> </v>
      </c>
      <c r="M20" s="136"/>
      <c r="N20" s="136"/>
      <c r="O20" s="137"/>
      <c r="P20" s="137"/>
      <c r="Q20" s="137"/>
      <c r="R20" s="137"/>
      <c r="S20" s="137"/>
      <c r="T20" s="137"/>
      <c r="U20" s="137">
        <f t="shared" ca="1" si="8"/>
        <v>0</v>
      </c>
      <c r="W20" s="138">
        <f t="shared" ca="1" si="9"/>
        <v>0</v>
      </c>
      <c r="X20" s="139" t="str">
        <f t="shared" ca="1" si="10"/>
        <v xml:space="preserve"> </v>
      </c>
      <c r="Y20" s="138"/>
    </row>
    <row r="21" spans="1:25" ht="13.8" outlineLevel="2" thickBot="1" x14ac:dyDescent="0.3">
      <c r="A21" s="98" t="str">
        <f t="shared" si="4"/>
        <v>A1.2.5</v>
      </c>
      <c r="C21" s="101" t="s">
        <v>165</v>
      </c>
      <c r="D21" s="92" t="s">
        <v>217</v>
      </c>
      <c r="E21" s="101" t="s">
        <v>198</v>
      </c>
      <c r="F21" s="105">
        <v>0</v>
      </c>
      <c r="H21" s="134">
        <f ca="1">SUMIF('LISTE DES TRANSACTIONS REP 02'!A:G,A21,'LISTE DES TRANSACTIONS REP 02'!G:G)</f>
        <v>0</v>
      </c>
      <c r="I21" s="134">
        <f ca="1">+' RAPPORT FINANCIER N° 01'!H21</f>
        <v>0</v>
      </c>
      <c r="J21" s="134">
        <f t="shared" ca="1" si="5"/>
        <v>0</v>
      </c>
      <c r="K21" s="134">
        <f t="shared" ca="1" si="6"/>
        <v>0</v>
      </c>
      <c r="L21" s="135" t="str">
        <f t="shared" ca="1" si="7"/>
        <v xml:space="preserve"> </v>
      </c>
      <c r="M21" s="136"/>
      <c r="N21" s="136"/>
      <c r="O21" s="137"/>
      <c r="P21" s="137"/>
      <c r="Q21" s="137"/>
      <c r="R21" s="137"/>
      <c r="S21" s="137"/>
      <c r="T21" s="137"/>
      <c r="U21" s="137">
        <f t="shared" ca="1" si="8"/>
        <v>0</v>
      </c>
      <c r="W21" s="138">
        <f t="shared" ca="1" si="9"/>
        <v>0</v>
      </c>
      <c r="X21" s="139" t="str">
        <f t="shared" ca="1" si="10"/>
        <v xml:space="preserve"> </v>
      </c>
      <c r="Y21" s="138"/>
    </row>
    <row r="22" spans="1:25" ht="13.8" outlineLevel="2" thickBot="1" x14ac:dyDescent="0.3">
      <c r="A22" s="98" t="str">
        <f t="shared" si="4"/>
        <v>A1.2.6</v>
      </c>
      <c r="C22" s="101" t="s">
        <v>165</v>
      </c>
      <c r="D22" s="92" t="s">
        <v>218</v>
      </c>
      <c r="E22" s="101" t="s">
        <v>203</v>
      </c>
      <c r="F22" s="105">
        <v>0</v>
      </c>
      <c r="H22" s="134">
        <f ca="1">SUMIF('LISTE DES TRANSACTIONS REP 02'!A:G,A22,'LISTE DES TRANSACTIONS REP 02'!G:G)</f>
        <v>0</v>
      </c>
      <c r="I22" s="134">
        <f ca="1">+' RAPPORT FINANCIER N° 01'!H22</f>
        <v>0</v>
      </c>
      <c r="J22" s="134">
        <f t="shared" ca="1" si="5"/>
        <v>0</v>
      </c>
      <c r="K22" s="134">
        <f t="shared" ca="1" si="6"/>
        <v>0</v>
      </c>
      <c r="L22" s="135" t="str">
        <f t="shared" ca="1" si="7"/>
        <v xml:space="preserve"> </v>
      </c>
      <c r="M22" s="136"/>
      <c r="N22" s="136"/>
      <c r="O22" s="137"/>
      <c r="P22" s="137"/>
      <c r="Q22" s="137"/>
      <c r="R22" s="137"/>
      <c r="S22" s="137"/>
      <c r="T22" s="137"/>
      <c r="U22" s="137">
        <f t="shared" ca="1" si="8"/>
        <v>0</v>
      </c>
      <c r="W22" s="138">
        <f t="shared" ca="1" si="9"/>
        <v>0</v>
      </c>
      <c r="X22" s="139" t="str">
        <f t="shared" ca="1" si="10"/>
        <v xml:space="preserve"> </v>
      </c>
      <c r="Y22" s="138"/>
    </row>
    <row r="23" spans="1:25" ht="13.2" outlineLevel="2" x14ac:dyDescent="0.25">
      <c r="A23" s="98" t="str">
        <f t="shared" si="4"/>
        <v>A1.2.7</v>
      </c>
      <c r="C23" s="101" t="s">
        <v>165</v>
      </c>
      <c r="D23" s="92" t="s">
        <v>219</v>
      </c>
      <c r="E23" s="101" t="s">
        <v>207</v>
      </c>
      <c r="F23" s="105">
        <v>0</v>
      </c>
      <c r="H23" s="134">
        <f ca="1">SUMIF('LISTE DES TRANSACTIONS REP 02'!A:G,A23,'LISTE DES TRANSACTIONS REP 02'!G:G)</f>
        <v>0</v>
      </c>
      <c r="I23" s="134">
        <f ca="1">+' RAPPORT FINANCIER N° 01'!H23</f>
        <v>0</v>
      </c>
      <c r="J23" s="134">
        <f t="shared" ca="1" si="5"/>
        <v>0</v>
      </c>
      <c r="K23" s="134">
        <f t="shared" ca="1" si="6"/>
        <v>0</v>
      </c>
      <c r="L23" s="135" t="str">
        <f t="shared" ca="1" si="7"/>
        <v xml:space="preserve"> </v>
      </c>
      <c r="M23" s="136"/>
      <c r="N23" s="136"/>
      <c r="O23" s="137"/>
      <c r="P23" s="137"/>
      <c r="Q23" s="137"/>
      <c r="R23" s="137"/>
      <c r="S23" s="137"/>
      <c r="T23" s="137"/>
      <c r="U23" s="137">
        <f t="shared" ca="1" si="8"/>
        <v>0</v>
      </c>
      <c r="W23" s="138">
        <f t="shared" ca="1" si="9"/>
        <v>0</v>
      </c>
      <c r="X23" s="139" t="str">
        <f t="shared" ca="1" si="10"/>
        <v xml:space="preserve"> </v>
      </c>
      <c r="Y23" s="138"/>
    </row>
    <row r="24" spans="1:25" ht="14.4" outlineLevel="1" thickBot="1" x14ac:dyDescent="0.3">
      <c r="A24" s="98" t="str">
        <f t="shared" si="4"/>
        <v>A1.3</v>
      </c>
      <c r="C24" s="45" t="s">
        <v>165</v>
      </c>
      <c r="D24" s="45" t="s">
        <v>220</v>
      </c>
      <c r="E24" s="45" t="s">
        <v>168</v>
      </c>
      <c r="F24" s="100">
        <f>+F25+F26+F27+F28+F29+F30+F31</f>
        <v>0</v>
      </c>
      <c r="H24" s="100">
        <f ca="1">+H25+H26+H27+H28+H29+H30+H31</f>
        <v>0</v>
      </c>
      <c r="I24" s="100">
        <f ca="1">+I25+I26+I27+I28+I29+I30+I31</f>
        <v>0</v>
      </c>
      <c r="J24" s="100">
        <f ca="1">+J25+J26+J27+J28+J29+J30+J31</f>
        <v>0</v>
      </c>
      <c r="K24" s="100">
        <f ca="1">+K25+K26+K27+K28+K29+K30+K31</f>
        <v>0</v>
      </c>
      <c r="L24" s="132" t="str">
        <f t="shared" ca="1" si="7"/>
        <v xml:space="preserve"> </v>
      </c>
      <c r="M24" s="133"/>
      <c r="N24" s="133"/>
      <c r="O24" s="100">
        <f>+O25+O26+O27+O28+O29+O30+O31</f>
        <v>0</v>
      </c>
      <c r="P24" s="100">
        <f>+P25+P26+P27+P28+P29+P30+P31</f>
        <v>0</v>
      </c>
      <c r="Q24" s="100">
        <f>+Q25+Q26+Q27+Q28+Q29+Q30+Q31</f>
        <v>0</v>
      </c>
      <c r="R24" s="100">
        <f t="shared" ref="R24:T24" si="12">+R25+R26+R27+R28+R29+R30+R31</f>
        <v>0</v>
      </c>
      <c r="S24" s="100">
        <f t="shared" si="12"/>
        <v>0</v>
      </c>
      <c r="T24" s="100">
        <f t="shared" si="12"/>
        <v>0</v>
      </c>
      <c r="U24" s="100">
        <f ca="1">+U25+U26+U27+U28+U29+U30+U31</f>
        <v>0</v>
      </c>
      <c r="W24" s="100">
        <f ca="1">+W25+W26+W27+W28+W29+W30+W31</f>
        <v>0</v>
      </c>
      <c r="X24" s="132" t="str">
        <f ca="1">IF(ISERROR(+W24/F24)," ",(+W24/F24))</f>
        <v xml:space="preserve"> </v>
      </c>
      <c r="Y24" s="100"/>
    </row>
    <row r="25" spans="1:25" ht="13.8" outlineLevel="2" thickBot="1" x14ac:dyDescent="0.3">
      <c r="A25" s="98" t="str">
        <f t="shared" si="4"/>
        <v>A1.3.1</v>
      </c>
      <c r="C25" s="101" t="s">
        <v>165</v>
      </c>
      <c r="D25" s="92" t="s">
        <v>221</v>
      </c>
      <c r="E25" s="101" t="s">
        <v>170</v>
      </c>
      <c r="F25" s="105">
        <v>0</v>
      </c>
      <c r="H25" s="134">
        <f ca="1">SUMIF('LISTE DES TRANSACTIONS REP 02'!A:G,A25,'LISTE DES TRANSACTIONS REP 02'!G:G)</f>
        <v>0</v>
      </c>
      <c r="I25" s="134">
        <f ca="1">+' RAPPORT FINANCIER N° 01'!H25</f>
        <v>0</v>
      </c>
      <c r="J25" s="134">
        <f t="shared" ca="1" si="5"/>
        <v>0</v>
      </c>
      <c r="K25" s="134">
        <f t="shared" ca="1" si="6"/>
        <v>0</v>
      </c>
      <c r="L25" s="135" t="str">
        <f t="shared" ca="1" si="7"/>
        <v xml:space="preserve"> </v>
      </c>
      <c r="M25" s="136"/>
      <c r="N25" s="136"/>
      <c r="O25" s="137"/>
      <c r="P25" s="137"/>
      <c r="Q25" s="137"/>
      <c r="R25" s="137"/>
      <c r="S25" s="137"/>
      <c r="T25" s="137"/>
      <c r="U25" s="137">
        <f t="shared" ca="1" si="8"/>
        <v>0</v>
      </c>
      <c r="W25" s="138">
        <f t="shared" ca="1" si="9"/>
        <v>0</v>
      </c>
      <c r="X25" s="139" t="str">
        <f t="shared" ca="1" si="10"/>
        <v xml:space="preserve"> </v>
      </c>
      <c r="Y25" s="138"/>
    </row>
    <row r="26" spans="1:25" ht="13.8" outlineLevel="2" thickBot="1" x14ac:dyDescent="0.3">
      <c r="A26" s="98" t="str">
        <f t="shared" si="4"/>
        <v>A1.3.2</v>
      </c>
      <c r="C26" s="101" t="s">
        <v>165</v>
      </c>
      <c r="D26" s="92" t="s">
        <v>222</v>
      </c>
      <c r="E26" s="101" t="s">
        <v>178</v>
      </c>
      <c r="F26" s="105">
        <v>0</v>
      </c>
      <c r="H26" s="134">
        <f ca="1">SUMIF('LISTE DES TRANSACTIONS REP 02'!A:G,A26,'LISTE DES TRANSACTIONS REP 02'!G:G)</f>
        <v>0</v>
      </c>
      <c r="I26" s="134">
        <f ca="1">+' RAPPORT FINANCIER N° 01'!H26</f>
        <v>0</v>
      </c>
      <c r="J26" s="134">
        <f t="shared" ca="1" si="5"/>
        <v>0</v>
      </c>
      <c r="K26" s="134">
        <f t="shared" ca="1" si="6"/>
        <v>0</v>
      </c>
      <c r="L26" s="135" t="str">
        <f t="shared" ca="1" si="7"/>
        <v xml:space="preserve"> </v>
      </c>
      <c r="M26" s="136"/>
      <c r="N26" s="136"/>
      <c r="O26" s="137"/>
      <c r="P26" s="137"/>
      <c r="Q26" s="137"/>
      <c r="R26" s="137"/>
      <c r="S26" s="137"/>
      <c r="T26" s="137"/>
      <c r="U26" s="137">
        <f t="shared" ca="1" si="8"/>
        <v>0</v>
      </c>
      <c r="W26" s="138">
        <f t="shared" ca="1" si="9"/>
        <v>0</v>
      </c>
      <c r="X26" s="139" t="str">
        <f t="shared" ca="1" si="10"/>
        <v xml:space="preserve"> </v>
      </c>
      <c r="Y26" s="138"/>
    </row>
    <row r="27" spans="1:25" ht="13.8" outlineLevel="2" thickBot="1" x14ac:dyDescent="0.3">
      <c r="A27" s="98" t="str">
        <f t="shared" si="4"/>
        <v>A1.3.3</v>
      </c>
      <c r="C27" s="101" t="s">
        <v>165</v>
      </c>
      <c r="D27" s="92" t="s">
        <v>223</v>
      </c>
      <c r="E27" s="101" t="s">
        <v>187</v>
      </c>
      <c r="F27" s="105">
        <v>0</v>
      </c>
      <c r="H27" s="134">
        <f ca="1">SUMIF('LISTE DES TRANSACTIONS REP 02'!A:G,A27,'LISTE DES TRANSACTIONS REP 02'!G:G)</f>
        <v>0</v>
      </c>
      <c r="I27" s="134">
        <f ca="1">+' RAPPORT FINANCIER N° 01'!H27</f>
        <v>0</v>
      </c>
      <c r="J27" s="134">
        <f t="shared" ca="1" si="5"/>
        <v>0</v>
      </c>
      <c r="K27" s="134">
        <f t="shared" ca="1" si="6"/>
        <v>0</v>
      </c>
      <c r="L27" s="135" t="str">
        <f t="shared" ca="1" si="7"/>
        <v xml:space="preserve"> </v>
      </c>
      <c r="M27" s="136"/>
      <c r="N27" s="136"/>
      <c r="O27" s="137"/>
      <c r="P27" s="137"/>
      <c r="Q27" s="137"/>
      <c r="R27" s="137"/>
      <c r="S27" s="137"/>
      <c r="T27" s="137"/>
      <c r="U27" s="137">
        <f t="shared" ca="1" si="8"/>
        <v>0</v>
      </c>
      <c r="W27" s="138">
        <f t="shared" ca="1" si="9"/>
        <v>0</v>
      </c>
      <c r="X27" s="139" t="str">
        <f t="shared" ca="1" si="10"/>
        <v xml:space="preserve"> </v>
      </c>
      <c r="Y27" s="138"/>
    </row>
    <row r="28" spans="1:25" ht="13.8" outlineLevel="2" thickBot="1" x14ac:dyDescent="0.3">
      <c r="A28" s="98" t="str">
        <f t="shared" si="4"/>
        <v>A1.3.4</v>
      </c>
      <c r="C28" s="101" t="s">
        <v>165</v>
      </c>
      <c r="D28" s="92" t="s">
        <v>224</v>
      </c>
      <c r="E28" s="101" t="s">
        <v>193</v>
      </c>
      <c r="F28" s="105">
        <v>0</v>
      </c>
      <c r="H28" s="134">
        <f ca="1">SUMIF('LISTE DES TRANSACTIONS REP 02'!A:G,A28,'LISTE DES TRANSACTIONS REP 02'!G:G)</f>
        <v>0</v>
      </c>
      <c r="I28" s="134">
        <f ca="1">+' RAPPORT FINANCIER N° 01'!H28</f>
        <v>0</v>
      </c>
      <c r="J28" s="134">
        <f t="shared" ca="1" si="5"/>
        <v>0</v>
      </c>
      <c r="K28" s="134">
        <f t="shared" ca="1" si="6"/>
        <v>0</v>
      </c>
      <c r="L28" s="135" t="str">
        <f t="shared" ca="1" si="7"/>
        <v xml:space="preserve"> </v>
      </c>
      <c r="M28" s="136"/>
      <c r="N28" s="136"/>
      <c r="O28" s="137"/>
      <c r="P28" s="137"/>
      <c r="Q28" s="137"/>
      <c r="R28" s="137"/>
      <c r="S28" s="137"/>
      <c r="T28" s="137"/>
      <c r="U28" s="137">
        <f t="shared" ca="1" si="8"/>
        <v>0</v>
      </c>
      <c r="W28" s="138">
        <f t="shared" ca="1" si="9"/>
        <v>0</v>
      </c>
      <c r="X28" s="139" t="str">
        <f t="shared" ca="1" si="10"/>
        <v xml:space="preserve"> </v>
      </c>
      <c r="Y28" s="138"/>
    </row>
    <row r="29" spans="1:25" ht="13.8" outlineLevel="2" thickBot="1" x14ac:dyDescent="0.3">
      <c r="A29" s="98" t="str">
        <f t="shared" si="4"/>
        <v>A1.3.5</v>
      </c>
      <c r="C29" s="101" t="s">
        <v>165</v>
      </c>
      <c r="D29" s="92" t="s">
        <v>225</v>
      </c>
      <c r="E29" s="101" t="s">
        <v>198</v>
      </c>
      <c r="F29" s="105">
        <v>0</v>
      </c>
      <c r="H29" s="134">
        <f ca="1">SUMIF('LISTE DES TRANSACTIONS REP 02'!A:G,A29,'LISTE DES TRANSACTIONS REP 02'!G:G)</f>
        <v>0</v>
      </c>
      <c r="I29" s="134">
        <f ca="1">+' RAPPORT FINANCIER N° 01'!H29</f>
        <v>0</v>
      </c>
      <c r="J29" s="134">
        <f t="shared" ca="1" si="5"/>
        <v>0</v>
      </c>
      <c r="K29" s="134">
        <f t="shared" ca="1" si="6"/>
        <v>0</v>
      </c>
      <c r="L29" s="135" t="str">
        <f t="shared" ca="1" si="7"/>
        <v xml:space="preserve"> </v>
      </c>
      <c r="M29" s="136"/>
      <c r="N29" s="136"/>
      <c r="O29" s="137"/>
      <c r="P29" s="137"/>
      <c r="Q29" s="137"/>
      <c r="R29" s="137"/>
      <c r="S29" s="137"/>
      <c r="T29" s="137"/>
      <c r="U29" s="137">
        <f t="shared" ca="1" si="8"/>
        <v>0</v>
      </c>
      <c r="W29" s="138">
        <f t="shared" ca="1" si="9"/>
        <v>0</v>
      </c>
      <c r="X29" s="139" t="str">
        <f t="shared" ca="1" si="10"/>
        <v xml:space="preserve"> </v>
      </c>
      <c r="Y29" s="138"/>
    </row>
    <row r="30" spans="1:25" ht="13.8" outlineLevel="2" thickBot="1" x14ac:dyDescent="0.3">
      <c r="A30" s="98" t="str">
        <f t="shared" si="4"/>
        <v>A1.3.6</v>
      </c>
      <c r="C30" s="101" t="s">
        <v>165</v>
      </c>
      <c r="D30" s="92" t="s">
        <v>226</v>
      </c>
      <c r="E30" s="101" t="s">
        <v>203</v>
      </c>
      <c r="F30" s="105">
        <v>0</v>
      </c>
      <c r="H30" s="134">
        <f ca="1">SUMIF('LISTE DES TRANSACTIONS REP 02'!A:G,A30,'LISTE DES TRANSACTIONS REP 02'!G:G)</f>
        <v>0</v>
      </c>
      <c r="I30" s="134">
        <f ca="1">+' RAPPORT FINANCIER N° 01'!H30</f>
        <v>0</v>
      </c>
      <c r="J30" s="134">
        <f t="shared" ca="1" si="5"/>
        <v>0</v>
      </c>
      <c r="K30" s="134">
        <f t="shared" ca="1" si="6"/>
        <v>0</v>
      </c>
      <c r="L30" s="135" t="str">
        <f t="shared" ca="1" si="7"/>
        <v xml:space="preserve"> </v>
      </c>
      <c r="M30" s="136"/>
      <c r="N30" s="136"/>
      <c r="O30" s="137"/>
      <c r="P30" s="137"/>
      <c r="Q30" s="137"/>
      <c r="R30" s="137"/>
      <c r="S30" s="137"/>
      <c r="T30" s="137"/>
      <c r="U30" s="137">
        <f t="shared" ca="1" si="8"/>
        <v>0</v>
      </c>
      <c r="W30" s="138">
        <f t="shared" ca="1" si="9"/>
        <v>0</v>
      </c>
      <c r="X30" s="139" t="str">
        <f t="shared" ca="1" si="10"/>
        <v xml:space="preserve"> </v>
      </c>
      <c r="Y30" s="138"/>
    </row>
    <row r="31" spans="1:25" ht="13.8" outlineLevel="2" thickBot="1" x14ac:dyDescent="0.3">
      <c r="A31" s="98" t="str">
        <f t="shared" si="4"/>
        <v>A1.3.7</v>
      </c>
      <c r="C31" s="101" t="s">
        <v>165</v>
      </c>
      <c r="D31" s="92" t="s">
        <v>227</v>
      </c>
      <c r="E31" s="101" t="s">
        <v>207</v>
      </c>
      <c r="F31" s="105">
        <v>0</v>
      </c>
      <c r="H31" s="134">
        <f ca="1">SUMIF('LISTE DES TRANSACTIONS REP 02'!A:G,A31,'LISTE DES TRANSACTIONS REP 02'!G:G)</f>
        <v>0</v>
      </c>
      <c r="I31" s="134">
        <f ca="1">+' RAPPORT FINANCIER N° 01'!H31</f>
        <v>0</v>
      </c>
      <c r="J31" s="134">
        <f t="shared" ca="1" si="5"/>
        <v>0</v>
      </c>
      <c r="K31" s="134">
        <f t="shared" ca="1" si="6"/>
        <v>0</v>
      </c>
      <c r="L31" s="135" t="str">
        <f t="shared" ca="1" si="7"/>
        <v xml:space="preserve"> </v>
      </c>
      <c r="M31" s="136"/>
      <c r="N31" s="136"/>
      <c r="O31" s="137"/>
      <c r="P31" s="137"/>
      <c r="Q31" s="137"/>
      <c r="R31" s="137"/>
      <c r="S31" s="137"/>
      <c r="T31" s="137"/>
      <c r="U31" s="137">
        <f t="shared" ca="1" si="8"/>
        <v>0</v>
      </c>
      <c r="W31" s="138">
        <f t="shared" ca="1" si="9"/>
        <v>0</v>
      </c>
      <c r="X31" s="139" t="str">
        <f t="shared" ca="1" si="10"/>
        <v xml:space="preserve"> </v>
      </c>
      <c r="Y31" s="138"/>
    </row>
    <row r="32" spans="1:25" s="10" customFormat="1" ht="39.6" x14ac:dyDescent="0.25">
      <c r="A32" s="98" t="str">
        <f t="shared" si="4"/>
        <v>A2</v>
      </c>
      <c r="B32" s="93"/>
      <c r="C32" s="51" t="s">
        <v>165</v>
      </c>
      <c r="D32" s="52">
        <v>2</v>
      </c>
      <c r="E32" s="53" t="s">
        <v>391</v>
      </c>
      <c r="F32" s="55">
        <f>+F33+F41</f>
        <v>0</v>
      </c>
      <c r="G32" s="97"/>
      <c r="H32" s="55">
        <f ca="1">+H33+H41</f>
        <v>0</v>
      </c>
      <c r="I32" s="55">
        <f t="shared" ref="I32:U32" ca="1" si="13">+I33+I41</f>
        <v>0</v>
      </c>
      <c r="J32" s="55">
        <f t="shared" ca="1" si="13"/>
        <v>0</v>
      </c>
      <c r="K32" s="55">
        <f t="shared" ca="1" si="13"/>
        <v>0</v>
      </c>
      <c r="L32" s="81" t="str">
        <f t="shared" ca="1" si="7"/>
        <v xml:space="preserve"> </v>
      </c>
      <c r="M32" s="75"/>
      <c r="N32" s="75"/>
      <c r="O32" s="55">
        <f t="shared" si="13"/>
        <v>0</v>
      </c>
      <c r="P32" s="55">
        <f t="shared" si="13"/>
        <v>0</v>
      </c>
      <c r="Q32" s="55">
        <f t="shared" si="13"/>
        <v>0</v>
      </c>
      <c r="R32" s="55">
        <f t="shared" si="13"/>
        <v>0</v>
      </c>
      <c r="S32" s="55">
        <f t="shared" si="13"/>
        <v>0</v>
      </c>
      <c r="T32" s="55">
        <f t="shared" si="13"/>
        <v>0</v>
      </c>
      <c r="U32" s="55">
        <f t="shared" ca="1" si="13"/>
        <v>0</v>
      </c>
      <c r="V32" s="97"/>
      <c r="W32" s="55">
        <f t="shared" ref="W32" ca="1" si="14">+W33+W41</f>
        <v>0</v>
      </c>
      <c r="X32" s="81" t="str">
        <f ca="1">IF(ISERROR(+W32/F32)," ",(+W32/F32))</f>
        <v xml:space="preserve"> </v>
      </c>
      <c r="Y32" s="55"/>
    </row>
    <row r="33" spans="1:25" ht="14.4" outlineLevel="1" thickBot="1" x14ac:dyDescent="0.3">
      <c r="A33" s="98" t="str">
        <f t="shared" si="4"/>
        <v>A2.1</v>
      </c>
      <c r="C33" s="45" t="s">
        <v>165</v>
      </c>
      <c r="D33" s="45" t="s">
        <v>229</v>
      </c>
      <c r="E33" s="45" t="s">
        <v>168</v>
      </c>
      <c r="F33" s="100">
        <f>+F34+F35+F36+F37+F38+F39+F40</f>
        <v>0</v>
      </c>
      <c r="H33" s="100">
        <f ca="1">+H34+H35+H36+H37+H38+H39+H40</f>
        <v>0</v>
      </c>
      <c r="I33" s="100">
        <f ca="1">+I34+I35+I36+I37+I38+I39+I40</f>
        <v>0</v>
      </c>
      <c r="J33" s="100">
        <f ca="1">+J34+J35+J36+J37+J38+J39+J40</f>
        <v>0</v>
      </c>
      <c r="K33" s="100">
        <f ca="1">+K34+K35+K36+K37+K38+K39+K40</f>
        <v>0</v>
      </c>
      <c r="L33" s="132" t="str">
        <f t="shared" ca="1" si="7"/>
        <v xml:space="preserve"> </v>
      </c>
      <c r="M33" s="133"/>
      <c r="N33" s="133"/>
      <c r="O33" s="100">
        <f>+O34+O35+O36+O37+O38+O39+O40</f>
        <v>0</v>
      </c>
      <c r="P33" s="100">
        <f>+P34+P35+P36+P37+P38+P39+P40</f>
        <v>0</v>
      </c>
      <c r="Q33" s="100">
        <f>+Q34+Q35+Q36+Q37+Q38+Q39+Q40</f>
        <v>0</v>
      </c>
      <c r="R33" s="100">
        <f t="shared" ref="R33:T33" si="15">+R34+R35+R36+R37+R38+R39+R40</f>
        <v>0</v>
      </c>
      <c r="S33" s="100">
        <f t="shared" si="15"/>
        <v>0</v>
      </c>
      <c r="T33" s="100">
        <f t="shared" si="15"/>
        <v>0</v>
      </c>
      <c r="U33" s="100">
        <f ca="1">+U34+U35+U36+U37+U38+U39+U40</f>
        <v>0</v>
      </c>
      <c r="W33" s="100">
        <f ca="1">+W34+W35+W36+W37+W38+W39+W40</f>
        <v>0</v>
      </c>
      <c r="X33" s="132" t="str">
        <f ca="1">IF(ISERROR(+W33/F33)," ",(+W33/F33))</f>
        <v xml:space="preserve"> </v>
      </c>
      <c r="Y33" s="100"/>
    </row>
    <row r="34" spans="1:25" ht="13.8" outlineLevel="2" thickBot="1" x14ac:dyDescent="0.3">
      <c r="A34" s="98" t="str">
        <f t="shared" si="4"/>
        <v>A2.1.1</v>
      </c>
      <c r="C34" s="101" t="s">
        <v>165</v>
      </c>
      <c r="D34" s="92" t="s">
        <v>230</v>
      </c>
      <c r="E34" s="101" t="s">
        <v>170</v>
      </c>
      <c r="F34" s="105">
        <v>0</v>
      </c>
      <c r="H34" s="134">
        <f ca="1">SUMIF('LISTE DES TRANSACTIONS REP 02'!A:G,A34,'LISTE DES TRANSACTIONS REP 02'!G:G)</f>
        <v>0</v>
      </c>
      <c r="I34" s="134">
        <f ca="1">+' RAPPORT FINANCIER N° 01'!H34</f>
        <v>0</v>
      </c>
      <c r="J34" s="134">
        <f t="shared" ref="J34:J40" ca="1" si="16">+H34+I34</f>
        <v>0</v>
      </c>
      <c r="K34" s="134">
        <f t="shared" ref="K34:K40" ca="1" si="17">+F34-J34</f>
        <v>0</v>
      </c>
      <c r="L34" s="135" t="str">
        <f t="shared" ca="1" si="7"/>
        <v xml:space="preserve"> </v>
      </c>
      <c r="M34" s="136"/>
      <c r="N34" s="136"/>
      <c r="O34" s="137"/>
      <c r="P34" s="137"/>
      <c r="Q34" s="137"/>
      <c r="R34" s="137"/>
      <c r="S34" s="137"/>
      <c r="T34" s="137"/>
      <c r="U34" s="137">
        <f t="shared" ref="U34:U40" ca="1" si="18">+J34+O34+P34+Q34+R34+S34+T34</f>
        <v>0</v>
      </c>
      <c r="W34" s="138">
        <f t="shared" ref="W34:W40" ca="1" si="19">+F34-U34</f>
        <v>0</v>
      </c>
      <c r="X34" s="139" t="str">
        <f t="shared" ref="X34:X40" ca="1" si="20">IF(ISERROR(+W34/F34)," ",(+W34/F34))</f>
        <v xml:space="preserve"> </v>
      </c>
      <c r="Y34" s="138"/>
    </row>
    <row r="35" spans="1:25" ht="13.8" outlineLevel="2" thickBot="1" x14ac:dyDescent="0.3">
      <c r="A35" s="98" t="str">
        <f t="shared" si="4"/>
        <v>A2.1.2</v>
      </c>
      <c r="C35" s="101" t="s">
        <v>165</v>
      </c>
      <c r="D35" s="92" t="s">
        <v>231</v>
      </c>
      <c r="E35" s="101" t="s">
        <v>178</v>
      </c>
      <c r="F35" s="105">
        <v>0</v>
      </c>
      <c r="H35" s="134">
        <f ca="1">SUMIF('LISTE DES TRANSACTIONS REP 02'!A:G,A35,'LISTE DES TRANSACTIONS REP 02'!G:G)</f>
        <v>0</v>
      </c>
      <c r="I35" s="134">
        <f ca="1">+' RAPPORT FINANCIER N° 01'!H35</f>
        <v>0</v>
      </c>
      <c r="J35" s="134">
        <f t="shared" ca="1" si="16"/>
        <v>0</v>
      </c>
      <c r="K35" s="134">
        <f t="shared" ca="1" si="17"/>
        <v>0</v>
      </c>
      <c r="L35" s="135" t="str">
        <f t="shared" ca="1" si="7"/>
        <v xml:space="preserve"> </v>
      </c>
      <c r="M35" s="136"/>
      <c r="N35" s="136"/>
      <c r="O35" s="137"/>
      <c r="P35" s="137"/>
      <c r="Q35" s="137"/>
      <c r="R35" s="137"/>
      <c r="S35" s="137"/>
      <c r="T35" s="137"/>
      <c r="U35" s="137">
        <f t="shared" ca="1" si="18"/>
        <v>0</v>
      </c>
      <c r="W35" s="138">
        <f t="shared" ca="1" si="19"/>
        <v>0</v>
      </c>
      <c r="X35" s="139" t="str">
        <f t="shared" ca="1" si="20"/>
        <v xml:space="preserve"> </v>
      </c>
      <c r="Y35" s="138"/>
    </row>
    <row r="36" spans="1:25" ht="13.8" outlineLevel="2" thickBot="1" x14ac:dyDescent="0.3">
      <c r="A36" s="98" t="str">
        <f t="shared" si="4"/>
        <v>A2.1.3</v>
      </c>
      <c r="C36" s="101" t="s">
        <v>165</v>
      </c>
      <c r="D36" s="92" t="s">
        <v>232</v>
      </c>
      <c r="E36" s="101" t="s">
        <v>187</v>
      </c>
      <c r="F36" s="105">
        <v>0</v>
      </c>
      <c r="H36" s="134">
        <f ca="1">SUMIF('LISTE DES TRANSACTIONS REP 02'!A:G,A36,'LISTE DES TRANSACTIONS REP 02'!G:G)</f>
        <v>0</v>
      </c>
      <c r="I36" s="134">
        <f ca="1">+' RAPPORT FINANCIER N° 01'!H36</f>
        <v>0</v>
      </c>
      <c r="J36" s="134">
        <f t="shared" ca="1" si="16"/>
        <v>0</v>
      </c>
      <c r="K36" s="134">
        <f t="shared" ca="1" si="17"/>
        <v>0</v>
      </c>
      <c r="L36" s="135" t="str">
        <f t="shared" ca="1" si="7"/>
        <v xml:space="preserve"> </v>
      </c>
      <c r="M36" s="136"/>
      <c r="N36" s="136"/>
      <c r="O36" s="137"/>
      <c r="P36" s="137"/>
      <c r="Q36" s="137"/>
      <c r="R36" s="137"/>
      <c r="S36" s="137"/>
      <c r="T36" s="137"/>
      <c r="U36" s="137">
        <f t="shared" ca="1" si="18"/>
        <v>0</v>
      </c>
      <c r="W36" s="138">
        <f t="shared" ca="1" si="19"/>
        <v>0</v>
      </c>
      <c r="X36" s="139" t="str">
        <f t="shared" ca="1" si="20"/>
        <v xml:space="preserve"> </v>
      </c>
      <c r="Y36" s="138"/>
    </row>
    <row r="37" spans="1:25" ht="13.8" outlineLevel="2" thickBot="1" x14ac:dyDescent="0.3">
      <c r="A37" s="98" t="str">
        <f t="shared" si="4"/>
        <v>A2.1.4</v>
      </c>
      <c r="C37" s="101" t="s">
        <v>165</v>
      </c>
      <c r="D37" s="92" t="s">
        <v>233</v>
      </c>
      <c r="E37" s="101" t="s">
        <v>193</v>
      </c>
      <c r="F37" s="105">
        <v>0</v>
      </c>
      <c r="H37" s="134">
        <f ca="1">SUMIF('LISTE DES TRANSACTIONS REP 02'!A:G,A37,'LISTE DES TRANSACTIONS REP 02'!G:G)</f>
        <v>0</v>
      </c>
      <c r="I37" s="134">
        <f ca="1">+' RAPPORT FINANCIER N° 01'!H37</f>
        <v>0</v>
      </c>
      <c r="J37" s="134">
        <f t="shared" ca="1" si="16"/>
        <v>0</v>
      </c>
      <c r="K37" s="134">
        <f t="shared" ca="1" si="17"/>
        <v>0</v>
      </c>
      <c r="L37" s="135" t="str">
        <f t="shared" ca="1" si="7"/>
        <v xml:space="preserve"> </v>
      </c>
      <c r="M37" s="136"/>
      <c r="N37" s="136"/>
      <c r="O37" s="137"/>
      <c r="P37" s="137"/>
      <c r="Q37" s="137"/>
      <c r="R37" s="137"/>
      <c r="S37" s="137"/>
      <c r="T37" s="137"/>
      <c r="U37" s="137">
        <f t="shared" ca="1" si="18"/>
        <v>0</v>
      </c>
      <c r="W37" s="138">
        <f t="shared" ca="1" si="19"/>
        <v>0</v>
      </c>
      <c r="X37" s="139" t="str">
        <f t="shared" ca="1" si="20"/>
        <v xml:space="preserve"> </v>
      </c>
      <c r="Y37" s="138"/>
    </row>
    <row r="38" spans="1:25" ht="13.8" outlineLevel="2" thickBot="1" x14ac:dyDescent="0.3">
      <c r="A38" s="98" t="str">
        <f t="shared" si="4"/>
        <v>A2.1.5</v>
      </c>
      <c r="C38" s="101" t="s">
        <v>165</v>
      </c>
      <c r="D38" s="92" t="s">
        <v>234</v>
      </c>
      <c r="E38" s="101" t="s">
        <v>198</v>
      </c>
      <c r="F38" s="105">
        <v>0</v>
      </c>
      <c r="H38" s="134">
        <f ca="1">SUMIF('LISTE DES TRANSACTIONS REP 02'!A:G,A38,'LISTE DES TRANSACTIONS REP 02'!G:G)</f>
        <v>0</v>
      </c>
      <c r="I38" s="134">
        <f ca="1">+' RAPPORT FINANCIER N° 01'!H38</f>
        <v>0</v>
      </c>
      <c r="J38" s="134">
        <f t="shared" ca="1" si="16"/>
        <v>0</v>
      </c>
      <c r="K38" s="134">
        <f t="shared" ca="1" si="17"/>
        <v>0</v>
      </c>
      <c r="L38" s="135" t="str">
        <f t="shared" ca="1" si="7"/>
        <v xml:space="preserve"> </v>
      </c>
      <c r="M38" s="136"/>
      <c r="N38" s="136"/>
      <c r="O38" s="137"/>
      <c r="P38" s="137"/>
      <c r="Q38" s="137"/>
      <c r="R38" s="137"/>
      <c r="S38" s="137"/>
      <c r="T38" s="137"/>
      <c r="U38" s="137">
        <f t="shared" ca="1" si="18"/>
        <v>0</v>
      </c>
      <c r="W38" s="138">
        <f t="shared" ca="1" si="19"/>
        <v>0</v>
      </c>
      <c r="X38" s="139" t="str">
        <f t="shared" ca="1" si="20"/>
        <v xml:space="preserve"> </v>
      </c>
      <c r="Y38" s="138"/>
    </row>
    <row r="39" spans="1:25" ht="13.8" outlineLevel="2" thickBot="1" x14ac:dyDescent="0.3">
      <c r="A39" s="98" t="str">
        <f t="shared" si="4"/>
        <v>A2.1.6</v>
      </c>
      <c r="C39" s="101" t="s">
        <v>165</v>
      </c>
      <c r="D39" s="92" t="s">
        <v>235</v>
      </c>
      <c r="E39" s="101" t="s">
        <v>203</v>
      </c>
      <c r="F39" s="105">
        <v>0</v>
      </c>
      <c r="H39" s="134">
        <f ca="1">SUMIF('LISTE DES TRANSACTIONS REP 02'!A:G,A39,'LISTE DES TRANSACTIONS REP 02'!G:G)</f>
        <v>0</v>
      </c>
      <c r="I39" s="134">
        <f ca="1">+' RAPPORT FINANCIER N° 01'!H39</f>
        <v>0</v>
      </c>
      <c r="J39" s="134">
        <f t="shared" ca="1" si="16"/>
        <v>0</v>
      </c>
      <c r="K39" s="134">
        <f t="shared" ca="1" si="17"/>
        <v>0</v>
      </c>
      <c r="L39" s="135" t="str">
        <f t="shared" ca="1" si="7"/>
        <v xml:space="preserve"> </v>
      </c>
      <c r="M39" s="136"/>
      <c r="N39" s="136"/>
      <c r="O39" s="137"/>
      <c r="P39" s="137"/>
      <c r="Q39" s="137"/>
      <c r="R39" s="137"/>
      <c r="S39" s="137"/>
      <c r="T39" s="137"/>
      <c r="U39" s="137">
        <f t="shared" ca="1" si="18"/>
        <v>0</v>
      </c>
      <c r="W39" s="138">
        <f t="shared" ca="1" si="19"/>
        <v>0</v>
      </c>
      <c r="X39" s="139" t="str">
        <f t="shared" ca="1" si="20"/>
        <v xml:space="preserve"> </v>
      </c>
      <c r="Y39" s="138"/>
    </row>
    <row r="40" spans="1:25" ht="13.2" outlineLevel="2" x14ac:dyDescent="0.25">
      <c r="A40" s="98" t="str">
        <f t="shared" si="4"/>
        <v>A2.1.7</v>
      </c>
      <c r="C40" s="101" t="s">
        <v>165</v>
      </c>
      <c r="D40" s="92" t="s">
        <v>236</v>
      </c>
      <c r="E40" s="101" t="s">
        <v>207</v>
      </c>
      <c r="F40" s="105">
        <v>0</v>
      </c>
      <c r="H40" s="134">
        <f ca="1">SUMIF('LISTE DES TRANSACTIONS REP 02'!A:G,A40,'LISTE DES TRANSACTIONS REP 02'!G:G)</f>
        <v>0</v>
      </c>
      <c r="I40" s="134">
        <f ca="1">+' RAPPORT FINANCIER N° 01'!H40</f>
        <v>0</v>
      </c>
      <c r="J40" s="134">
        <f t="shared" ca="1" si="16"/>
        <v>0</v>
      </c>
      <c r="K40" s="134">
        <f t="shared" ca="1" si="17"/>
        <v>0</v>
      </c>
      <c r="L40" s="135" t="str">
        <f t="shared" ca="1" si="7"/>
        <v xml:space="preserve"> </v>
      </c>
      <c r="M40" s="136"/>
      <c r="N40" s="136"/>
      <c r="O40" s="137"/>
      <c r="P40" s="137"/>
      <c r="Q40" s="137"/>
      <c r="R40" s="137"/>
      <c r="S40" s="137"/>
      <c r="T40" s="137"/>
      <c r="U40" s="137">
        <f t="shared" ca="1" si="18"/>
        <v>0</v>
      </c>
      <c r="W40" s="138">
        <f t="shared" ca="1" si="19"/>
        <v>0</v>
      </c>
      <c r="X40" s="139" t="str">
        <f t="shared" ca="1" si="20"/>
        <v xml:space="preserve"> </v>
      </c>
      <c r="Y40" s="138"/>
    </row>
    <row r="41" spans="1:25" ht="14.4" outlineLevel="1" thickBot="1" x14ac:dyDescent="0.3">
      <c r="A41" s="98" t="str">
        <f t="shared" si="4"/>
        <v>A2.2</v>
      </c>
      <c r="C41" s="45" t="s">
        <v>165</v>
      </c>
      <c r="D41" s="45" t="s">
        <v>237</v>
      </c>
      <c r="E41" s="45" t="s">
        <v>168</v>
      </c>
      <c r="F41" s="100">
        <f>+F42+F43+F44+F45+F46+F47+F48</f>
        <v>0</v>
      </c>
      <c r="H41" s="100">
        <f ca="1">+H42+H43+H44+H45+H46+H47+H48</f>
        <v>0</v>
      </c>
      <c r="I41" s="100">
        <f ca="1">+I42+I43+I44+I45+I46+I47+I48</f>
        <v>0</v>
      </c>
      <c r="J41" s="100">
        <f ca="1">+J42+J43+J44+J45+J46+J47+J48</f>
        <v>0</v>
      </c>
      <c r="K41" s="100">
        <f ca="1">+K42+K43+K44+K45+K46+K47+K48</f>
        <v>0</v>
      </c>
      <c r="L41" s="132" t="str">
        <f t="shared" ca="1" si="7"/>
        <v xml:space="preserve"> </v>
      </c>
      <c r="M41" s="133"/>
      <c r="N41" s="133"/>
      <c r="O41" s="100">
        <f>+O42+O43+O44+O45+O46+O47+O48</f>
        <v>0</v>
      </c>
      <c r="P41" s="100">
        <f>+P42+P43+P44+P45+P46+P47+P48</f>
        <v>0</v>
      </c>
      <c r="Q41" s="100">
        <f>+Q42+Q43+Q44+Q45+Q46+Q47+Q48</f>
        <v>0</v>
      </c>
      <c r="R41" s="100">
        <f t="shared" ref="R41:T41" si="21">+R42+R43+R44+R45+R46+R47+R48</f>
        <v>0</v>
      </c>
      <c r="S41" s="100">
        <f t="shared" si="21"/>
        <v>0</v>
      </c>
      <c r="T41" s="100">
        <f t="shared" si="21"/>
        <v>0</v>
      </c>
      <c r="U41" s="100">
        <f ca="1">+U42+U43+U44+U45+U46+U47+U48</f>
        <v>0</v>
      </c>
      <c r="W41" s="100">
        <f ca="1">+W42+W43+W44+W45+W46+W47+W48</f>
        <v>0</v>
      </c>
      <c r="X41" s="132" t="str">
        <f ca="1">IF(ISERROR(+W41/F41)," ",(+W41/F41))</f>
        <v xml:space="preserve"> </v>
      </c>
      <c r="Y41" s="100"/>
    </row>
    <row r="42" spans="1:25" ht="13.8" outlineLevel="2" thickBot="1" x14ac:dyDescent="0.3">
      <c r="A42" s="98" t="str">
        <f t="shared" si="4"/>
        <v>A2.2.1</v>
      </c>
      <c r="C42" s="101" t="s">
        <v>165</v>
      </c>
      <c r="D42" s="92" t="s">
        <v>238</v>
      </c>
      <c r="E42" s="101" t="s">
        <v>170</v>
      </c>
      <c r="F42" s="105">
        <v>0</v>
      </c>
      <c r="H42" s="134">
        <f ca="1">SUMIF('LISTE DES TRANSACTIONS REP 02'!A:G,A42,'LISTE DES TRANSACTIONS REP 02'!G:G)</f>
        <v>0</v>
      </c>
      <c r="I42" s="134">
        <f ca="1">+' RAPPORT FINANCIER N° 01'!H42</f>
        <v>0</v>
      </c>
      <c r="J42" s="134">
        <f t="shared" ref="J42:J48" ca="1" si="22">+H42+I42</f>
        <v>0</v>
      </c>
      <c r="K42" s="134">
        <f t="shared" ref="K42:K48" ca="1" si="23">+F42-J42</f>
        <v>0</v>
      </c>
      <c r="L42" s="135" t="str">
        <f t="shared" ca="1" si="7"/>
        <v xml:space="preserve"> </v>
      </c>
      <c r="M42" s="136"/>
      <c r="N42" s="136"/>
      <c r="O42" s="137"/>
      <c r="P42" s="137"/>
      <c r="Q42" s="137"/>
      <c r="R42" s="137"/>
      <c r="S42" s="137"/>
      <c r="T42" s="137"/>
      <c r="U42" s="137">
        <f t="shared" ref="U42:U48" ca="1" si="24">+J42+O42+P42+Q42+R42+S42+T42</f>
        <v>0</v>
      </c>
      <c r="W42" s="138">
        <f t="shared" ref="W42:W48" ca="1" si="25">+F42-U42</f>
        <v>0</v>
      </c>
      <c r="X42" s="139" t="str">
        <f t="shared" ref="X42:X48" ca="1" si="26">IF(ISERROR(+W42/F42)," ",(+W42/F42))</f>
        <v xml:space="preserve"> </v>
      </c>
      <c r="Y42" s="138"/>
    </row>
    <row r="43" spans="1:25" ht="13.8" outlineLevel="2" thickBot="1" x14ac:dyDescent="0.3">
      <c r="A43" s="98" t="str">
        <f t="shared" si="4"/>
        <v>A2.2.2</v>
      </c>
      <c r="C43" s="101" t="s">
        <v>165</v>
      </c>
      <c r="D43" s="92" t="s">
        <v>239</v>
      </c>
      <c r="E43" s="101" t="s">
        <v>178</v>
      </c>
      <c r="F43" s="105">
        <v>0</v>
      </c>
      <c r="H43" s="134">
        <f ca="1">SUMIF('LISTE DES TRANSACTIONS REP 02'!A:G,A43,'LISTE DES TRANSACTIONS REP 02'!G:G)</f>
        <v>0</v>
      </c>
      <c r="I43" s="134">
        <f ca="1">+' RAPPORT FINANCIER N° 01'!H43</f>
        <v>0</v>
      </c>
      <c r="J43" s="134">
        <f t="shared" ca="1" si="22"/>
        <v>0</v>
      </c>
      <c r="K43" s="134">
        <f t="shared" ca="1" si="23"/>
        <v>0</v>
      </c>
      <c r="L43" s="135" t="str">
        <f t="shared" ca="1" si="7"/>
        <v xml:space="preserve"> </v>
      </c>
      <c r="M43" s="136"/>
      <c r="N43" s="136"/>
      <c r="O43" s="137"/>
      <c r="P43" s="137"/>
      <c r="Q43" s="137"/>
      <c r="R43" s="137"/>
      <c r="S43" s="137"/>
      <c r="T43" s="137"/>
      <c r="U43" s="137">
        <f t="shared" ca="1" si="24"/>
        <v>0</v>
      </c>
      <c r="W43" s="138">
        <f t="shared" ca="1" si="25"/>
        <v>0</v>
      </c>
      <c r="X43" s="139" t="str">
        <f t="shared" ca="1" si="26"/>
        <v xml:space="preserve"> </v>
      </c>
      <c r="Y43" s="138"/>
    </row>
    <row r="44" spans="1:25" ht="13.8" outlineLevel="2" thickBot="1" x14ac:dyDescent="0.3">
      <c r="A44" s="98"/>
      <c r="C44" s="101" t="s">
        <v>165</v>
      </c>
      <c r="D44" s="92" t="s">
        <v>240</v>
      </c>
      <c r="E44" s="101" t="s">
        <v>187</v>
      </c>
      <c r="F44" s="105">
        <v>0</v>
      </c>
      <c r="H44" s="134">
        <f ca="1">SUMIF('LISTE DES TRANSACTIONS REP 02'!A:G,A44,'LISTE DES TRANSACTIONS REP 02'!G:G)</f>
        <v>0</v>
      </c>
      <c r="I44" s="134">
        <f ca="1">+' RAPPORT FINANCIER N° 01'!H44</f>
        <v>0</v>
      </c>
      <c r="J44" s="134">
        <f t="shared" ca="1" si="22"/>
        <v>0</v>
      </c>
      <c r="K44" s="134">
        <f t="shared" ca="1" si="23"/>
        <v>0</v>
      </c>
      <c r="L44" s="135" t="str">
        <f t="shared" ca="1" si="7"/>
        <v xml:space="preserve"> </v>
      </c>
      <c r="M44" s="136"/>
      <c r="N44" s="136"/>
      <c r="O44" s="137"/>
      <c r="P44" s="137"/>
      <c r="Q44" s="137"/>
      <c r="R44" s="137"/>
      <c r="S44" s="137"/>
      <c r="T44" s="137"/>
      <c r="U44" s="137">
        <f t="shared" ca="1" si="24"/>
        <v>0</v>
      </c>
      <c r="W44" s="138">
        <f t="shared" ca="1" si="25"/>
        <v>0</v>
      </c>
      <c r="X44" s="139" t="str">
        <f t="shared" ca="1" si="26"/>
        <v xml:space="preserve"> </v>
      </c>
      <c r="Y44" s="138"/>
    </row>
    <row r="45" spans="1:25" ht="13.8" outlineLevel="2" thickBot="1" x14ac:dyDescent="0.3">
      <c r="A45" s="98" t="str">
        <f t="shared" si="4"/>
        <v>A2.2.4</v>
      </c>
      <c r="C45" s="101" t="s">
        <v>165</v>
      </c>
      <c r="D45" s="92" t="s">
        <v>241</v>
      </c>
      <c r="E45" s="101" t="s">
        <v>193</v>
      </c>
      <c r="F45" s="105">
        <v>0</v>
      </c>
      <c r="H45" s="134">
        <f ca="1">SUMIF('LISTE DES TRANSACTIONS REP 02'!A:G,A45,'LISTE DES TRANSACTIONS REP 02'!G:G)</f>
        <v>0</v>
      </c>
      <c r="I45" s="134">
        <f ca="1">+' RAPPORT FINANCIER N° 01'!H45</f>
        <v>0</v>
      </c>
      <c r="J45" s="134">
        <f t="shared" ca="1" si="22"/>
        <v>0</v>
      </c>
      <c r="K45" s="134">
        <f t="shared" ca="1" si="23"/>
        <v>0</v>
      </c>
      <c r="L45" s="135" t="str">
        <f t="shared" ca="1" si="7"/>
        <v xml:space="preserve"> </v>
      </c>
      <c r="M45" s="136"/>
      <c r="N45" s="136"/>
      <c r="O45" s="137"/>
      <c r="P45" s="137"/>
      <c r="Q45" s="137"/>
      <c r="R45" s="137"/>
      <c r="S45" s="137"/>
      <c r="T45" s="137"/>
      <c r="U45" s="137">
        <f t="shared" ca="1" si="24"/>
        <v>0</v>
      </c>
      <c r="W45" s="138">
        <f t="shared" ca="1" si="25"/>
        <v>0</v>
      </c>
      <c r="X45" s="139" t="str">
        <f t="shared" ca="1" si="26"/>
        <v xml:space="preserve"> </v>
      </c>
      <c r="Y45" s="138"/>
    </row>
    <row r="46" spans="1:25" ht="13.8" outlineLevel="2" thickBot="1" x14ac:dyDescent="0.3">
      <c r="A46" s="98" t="str">
        <f t="shared" si="4"/>
        <v>A2.2.5</v>
      </c>
      <c r="C46" s="101" t="s">
        <v>165</v>
      </c>
      <c r="D46" s="92" t="s">
        <v>242</v>
      </c>
      <c r="E46" s="101" t="s">
        <v>198</v>
      </c>
      <c r="F46" s="105">
        <v>0</v>
      </c>
      <c r="H46" s="134">
        <f ca="1">SUMIF('LISTE DES TRANSACTIONS REP 02'!A:G,A46,'LISTE DES TRANSACTIONS REP 02'!G:G)</f>
        <v>0</v>
      </c>
      <c r="I46" s="134">
        <f ca="1">+' RAPPORT FINANCIER N° 01'!H46</f>
        <v>0</v>
      </c>
      <c r="J46" s="134">
        <f t="shared" ca="1" si="22"/>
        <v>0</v>
      </c>
      <c r="K46" s="134">
        <f t="shared" ca="1" si="23"/>
        <v>0</v>
      </c>
      <c r="L46" s="135" t="str">
        <f t="shared" ca="1" si="7"/>
        <v xml:space="preserve"> </v>
      </c>
      <c r="M46" s="136"/>
      <c r="N46" s="136"/>
      <c r="O46" s="137"/>
      <c r="P46" s="137"/>
      <c r="Q46" s="137"/>
      <c r="R46" s="137"/>
      <c r="S46" s="137"/>
      <c r="T46" s="137"/>
      <c r="U46" s="137">
        <f t="shared" ca="1" si="24"/>
        <v>0</v>
      </c>
      <c r="W46" s="138">
        <f t="shared" ca="1" si="25"/>
        <v>0</v>
      </c>
      <c r="X46" s="139" t="str">
        <f t="shared" ca="1" si="26"/>
        <v xml:space="preserve"> </v>
      </c>
      <c r="Y46" s="138"/>
    </row>
    <row r="47" spans="1:25" ht="13.8" outlineLevel="2" thickBot="1" x14ac:dyDescent="0.3">
      <c r="A47" s="98" t="str">
        <f t="shared" si="4"/>
        <v>A2.2.6</v>
      </c>
      <c r="C47" s="101" t="s">
        <v>165</v>
      </c>
      <c r="D47" s="92" t="s">
        <v>243</v>
      </c>
      <c r="E47" s="101" t="s">
        <v>203</v>
      </c>
      <c r="F47" s="105">
        <v>0</v>
      </c>
      <c r="H47" s="134">
        <f ca="1">SUMIF('LISTE DES TRANSACTIONS REP 02'!A:G,A47,'LISTE DES TRANSACTIONS REP 02'!G:G)</f>
        <v>0</v>
      </c>
      <c r="I47" s="134">
        <f ca="1">+' RAPPORT FINANCIER N° 01'!H47</f>
        <v>0</v>
      </c>
      <c r="J47" s="134">
        <f t="shared" ca="1" si="22"/>
        <v>0</v>
      </c>
      <c r="K47" s="134">
        <f t="shared" ca="1" si="23"/>
        <v>0</v>
      </c>
      <c r="L47" s="135" t="str">
        <f t="shared" ca="1" si="7"/>
        <v xml:space="preserve"> </v>
      </c>
      <c r="M47" s="136"/>
      <c r="N47" s="136"/>
      <c r="O47" s="137"/>
      <c r="P47" s="137"/>
      <c r="Q47" s="137"/>
      <c r="R47" s="137"/>
      <c r="S47" s="137"/>
      <c r="T47" s="137"/>
      <c r="U47" s="137">
        <f t="shared" ca="1" si="24"/>
        <v>0</v>
      </c>
      <c r="W47" s="138">
        <f t="shared" ca="1" si="25"/>
        <v>0</v>
      </c>
      <c r="X47" s="139" t="str">
        <f t="shared" ca="1" si="26"/>
        <v xml:space="preserve"> </v>
      </c>
      <c r="Y47" s="138"/>
    </row>
    <row r="48" spans="1:25" ht="13.8" outlineLevel="2" thickBot="1" x14ac:dyDescent="0.3">
      <c r="A48" s="98" t="str">
        <f t="shared" si="4"/>
        <v>A2.2.7</v>
      </c>
      <c r="C48" s="101" t="s">
        <v>165</v>
      </c>
      <c r="D48" s="92" t="s">
        <v>244</v>
      </c>
      <c r="E48" s="140" t="s">
        <v>207</v>
      </c>
      <c r="F48" s="141">
        <v>0</v>
      </c>
      <c r="G48" s="50"/>
      <c r="H48" s="134">
        <f ca="1">SUMIF('LISTE DES TRANSACTIONS REP 02'!A:G,A48,'LISTE DES TRANSACTIONS REP 02'!G:G)</f>
        <v>0</v>
      </c>
      <c r="I48" s="134">
        <f ca="1">+' RAPPORT FINANCIER N° 01'!H48</f>
        <v>0</v>
      </c>
      <c r="J48" s="134">
        <f t="shared" ca="1" si="22"/>
        <v>0</v>
      </c>
      <c r="K48" s="134">
        <f t="shared" ca="1" si="23"/>
        <v>0</v>
      </c>
      <c r="L48" s="135" t="str">
        <f t="shared" ca="1" si="7"/>
        <v xml:space="preserve"> </v>
      </c>
      <c r="M48" s="142"/>
      <c r="N48" s="142"/>
      <c r="O48" s="143"/>
      <c r="P48" s="143"/>
      <c r="Q48" s="143"/>
      <c r="R48" s="143"/>
      <c r="S48" s="143"/>
      <c r="T48" s="143"/>
      <c r="U48" s="143">
        <f t="shared" ca="1" si="24"/>
        <v>0</v>
      </c>
      <c r="V48" s="50"/>
      <c r="W48" s="144">
        <f t="shared" ca="1" si="25"/>
        <v>0</v>
      </c>
      <c r="X48" s="139" t="str">
        <f t="shared" ca="1" si="26"/>
        <v xml:space="preserve"> </v>
      </c>
      <c r="Y48" s="144"/>
    </row>
    <row r="49" spans="1:25" s="10" customFormat="1" ht="13.2" x14ac:dyDescent="0.25">
      <c r="A49" s="98" t="str">
        <f t="shared" si="4"/>
        <v>A3</v>
      </c>
      <c r="B49" s="93"/>
      <c r="C49" s="41" t="s">
        <v>165</v>
      </c>
      <c r="D49" s="42">
        <v>3</v>
      </c>
      <c r="E49" s="43" t="s">
        <v>252</v>
      </c>
      <c r="F49" s="72">
        <f>+F50+F54</f>
        <v>96000</v>
      </c>
      <c r="G49" s="93"/>
      <c r="H49" s="86">
        <f ca="1">+H50+H54</f>
        <v>0</v>
      </c>
      <c r="I49" s="86">
        <f ca="1">+I50+I54</f>
        <v>2000</v>
      </c>
      <c r="J49" s="86">
        <f ca="1">+J50+J54</f>
        <v>2000</v>
      </c>
      <c r="K49" s="86">
        <f ca="1">+K50+K54</f>
        <v>94000</v>
      </c>
      <c r="L49" s="87">
        <f t="shared" ca="1" si="7"/>
        <v>0.97916666666666663</v>
      </c>
      <c r="M49" s="76"/>
      <c r="N49" s="76"/>
      <c r="O49" s="72">
        <f>+O50+O54</f>
        <v>0</v>
      </c>
      <c r="P49" s="72">
        <f>+P50+P54</f>
        <v>0</v>
      </c>
      <c r="Q49" s="72">
        <f>+Q50+Q54</f>
        <v>0</v>
      </c>
      <c r="R49" s="72">
        <f t="shared" ref="R49:T49" si="27">+R50+R54</f>
        <v>0</v>
      </c>
      <c r="S49" s="72">
        <f t="shared" si="27"/>
        <v>0</v>
      </c>
      <c r="T49" s="72">
        <f t="shared" si="27"/>
        <v>0</v>
      </c>
      <c r="U49" s="72">
        <f ca="1">+U50+U54</f>
        <v>2000</v>
      </c>
      <c r="V49" s="93"/>
      <c r="W49" s="72">
        <f ca="1">+W50+W54</f>
        <v>94000</v>
      </c>
      <c r="X49" s="81">
        <f ca="1">IF(ISERROR(+W49/F49)," ",(+W49/F49))</f>
        <v>0.97916666666666663</v>
      </c>
      <c r="Y49" s="72"/>
    </row>
    <row r="50" spans="1:25" ht="14.4" outlineLevel="1" thickBot="1" x14ac:dyDescent="0.3">
      <c r="A50" s="98" t="str">
        <f t="shared" si="4"/>
        <v>A3.1</v>
      </c>
      <c r="C50" s="45" t="s">
        <v>165</v>
      </c>
      <c r="D50" s="45" t="s">
        <v>253</v>
      </c>
      <c r="E50" s="45" t="s">
        <v>254</v>
      </c>
      <c r="F50" s="100">
        <f>+F51+F52+F53</f>
        <v>96000</v>
      </c>
      <c r="H50" s="100">
        <f ca="1">+H51+H52+H53</f>
        <v>0</v>
      </c>
      <c r="I50" s="100">
        <f ca="1">+I51+I52+I53</f>
        <v>2000</v>
      </c>
      <c r="J50" s="100">
        <f ca="1">+J51+J52+J53</f>
        <v>2000</v>
      </c>
      <c r="K50" s="100">
        <f ca="1">+K51+K52+K53</f>
        <v>94000</v>
      </c>
      <c r="L50" s="132">
        <f t="shared" ca="1" si="7"/>
        <v>0.97916666666666663</v>
      </c>
      <c r="M50" s="133"/>
      <c r="N50" s="133"/>
      <c r="O50" s="100">
        <f>+O51+O52+O53</f>
        <v>0</v>
      </c>
      <c r="P50" s="100">
        <f>+P51+P52+P53</f>
        <v>0</v>
      </c>
      <c r="Q50" s="100">
        <f>+Q51+Q52+Q53</f>
        <v>0</v>
      </c>
      <c r="R50" s="100">
        <f t="shared" ref="R50:T50" si="28">+R51+R52+R53</f>
        <v>0</v>
      </c>
      <c r="S50" s="100">
        <f t="shared" si="28"/>
        <v>0</v>
      </c>
      <c r="T50" s="100">
        <f t="shared" si="28"/>
        <v>0</v>
      </c>
      <c r="U50" s="100">
        <f ca="1">+U51+U52+U53</f>
        <v>2000</v>
      </c>
      <c r="W50" s="100">
        <f ca="1">+W51+W52+W53</f>
        <v>94000</v>
      </c>
      <c r="X50" s="132">
        <f ca="1">IF(ISERROR(+W50/F50)," ",(+W50/F50))</f>
        <v>0.97916666666666663</v>
      </c>
      <c r="Y50" s="100"/>
    </row>
    <row r="51" spans="1:25" ht="13.8" outlineLevel="2" thickBot="1" x14ac:dyDescent="0.3">
      <c r="A51" s="98" t="str">
        <f t="shared" si="4"/>
        <v>A3.1.1</v>
      </c>
      <c r="C51" s="101" t="s">
        <v>165</v>
      </c>
      <c r="D51" s="92" t="s">
        <v>255</v>
      </c>
      <c r="E51" s="101" t="s">
        <v>256</v>
      </c>
      <c r="F51" s="105">
        <v>21600</v>
      </c>
      <c r="H51" s="134">
        <f ca="1">SUMIF('LISTE DES TRANSACTIONS REP 02'!A:G,A51,'LISTE DES TRANSACTIONS REP 02'!G:G)</f>
        <v>0</v>
      </c>
      <c r="I51" s="134">
        <f ca="1">+' RAPPORT FINANCIER N° 01'!H51</f>
        <v>2000</v>
      </c>
      <c r="J51" s="134">
        <f t="shared" ref="J51:J53" ca="1" si="29">+H51+I51</f>
        <v>2000</v>
      </c>
      <c r="K51" s="134">
        <f t="shared" ref="K51:K53" ca="1" si="30">+F51-J51</f>
        <v>19600</v>
      </c>
      <c r="L51" s="135">
        <f t="shared" ca="1" si="7"/>
        <v>0.90740740740740744</v>
      </c>
      <c r="M51" s="136"/>
      <c r="N51" s="136"/>
      <c r="O51" s="137"/>
      <c r="P51" s="137"/>
      <c r="Q51" s="137"/>
      <c r="R51" s="137"/>
      <c r="S51" s="137"/>
      <c r="T51" s="137"/>
      <c r="U51" s="137">
        <f t="shared" ref="U51:U53" ca="1" si="31">+J51+O51+P51+Q51+R51+S51+T51</f>
        <v>2000</v>
      </c>
      <c r="W51" s="138">
        <f t="shared" ref="W51:W53" ca="1" si="32">+F51-U51</f>
        <v>19600</v>
      </c>
      <c r="X51" s="139">
        <f t="shared" ref="X51:X53" ca="1" si="33">IF(ISERROR(+W51/F51)," ",(+W51/F51))</f>
        <v>0.90740740740740744</v>
      </c>
      <c r="Y51" s="138"/>
    </row>
    <row r="52" spans="1:25" ht="13.8" outlineLevel="2" thickBot="1" x14ac:dyDescent="0.3">
      <c r="A52" s="98" t="str">
        <f t="shared" si="4"/>
        <v>A3.1.2</v>
      </c>
      <c r="C52" s="101" t="s">
        <v>165</v>
      </c>
      <c r="D52" s="92" t="s">
        <v>262</v>
      </c>
      <c r="E52" s="101" t="s">
        <v>263</v>
      </c>
      <c r="F52" s="105">
        <v>74400</v>
      </c>
      <c r="H52" s="134">
        <f ca="1">SUMIF('LISTE DES TRANSACTIONS REP 02'!A:G,A52,'LISTE DES TRANSACTIONS REP 02'!G:G)</f>
        <v>0</v>
      </c>
      <c r="I52" s="134">
        <f ca="1">+' RAPPORT FINANCIER N° 01'!H52</f>
        <v>0</v>
      </c>
      <c r="J52" s="134">
        <f t="shared" ca="1" si="29"/>
        <v>0</v>
      </c>
      <c r="K52" s="134">
        <f t="shared" ca="1" si="30"/>
        <v>74400</v>
      </c>
      <c r="L52" s="135">
        <f t="shared" ca="1" si="7"/>
        <v>1</v>
      </c>
      <c r="M52" s="136"/>
      <c r="N52" s="136"/>
      <c r="O52" s="137"/>
      <c r="P52" s="137"/>
      <c r="Q52" s="137"/>
      <c r="R52" s="137"/>
      <c r="S52" s="137"/>
      <c r="T52" s="137"/>
      <c r="U52" s="137">
        <f t="shared" ca="1" si="31"/>
        <v>0</v>
      </c>
      <c r="W52" s="138">
        <f t="shared" ca="1" si="32"/>
        <v>74400</v>
      </c>
      <c r="X52" s="139">
        <f t="shared" ca="1" si="33"/>
        <v>1</v>
      </c>
      <c r="Y52" s="138"/>
    </row>
    <row r="53" spans="1:25" ht="13.2" outlineLevel="2" x14ac:dyDescent="0.25">
      <c r="A53" s="98" t="str">
        <f t="shared" si="4"/>
        <v>A3.1.3</v>
      </c>
      <c r="C53" s="101" t="s">
        <v>165</v>
      </c>
      <c r="D53" s="92" t="s">
        <v>267</v>
      </c>
      <c r="E53" s="101" t="s">
        <v>178</v>
      </c>
      <c r="F53" s="105">
        <v>0</v>
      </c>
      <c r="H53" s="134">
        <f ca="1">SUMIF('LISTE DES TRANSACTIONS REP 02'!A:G,A53,'LISTE DES TRANSACTIONS REP 02'!G:G)</f>
        <v>0</v>
      </c>
      <c r="I53" s="134">
        <f ca="1">+' RAPPORT FINANCIER N° 01'!H53</f>
        <v>0</v>
      </c>
      <c r="J53" s="134">
        <f t="shared" ca="1" si="29"/>
        <v>0</v>
      </c>
      <c r="K53" s="134">
        <f t="shared" ca="1" si="30"/>
        <v>0</v>
      </c>
      <c r="L53" s="135" t="str">
        <f t="shared" ca="1" si="7"/>
        <v xml:space="preserve"> </v>
      </c>
      <c r="M53" s="136"/>
      <c r="N53" s="136"/>
      <c r="O53" s="137"/>
      <c r="P53" s="137"/>
      <c r="Q53" s="137"/>
      <c r="R53" s="137"/>
      <c r="S53" s="137"/>
      <c r="T53" s="137"/>
      <c r="U53" s="137">
        <f t="shared" ca="1" si="31"/>
        <v>0</v>
      </c>
      <c r="W53" s="138">
        <f t="shared" ca="1" si="32"/>
        <v>0</v>
      </c>
      <c r="X53" s="139" t="str">
        <f t="shared" ca="1" si="33"/>
        <v xml:space="preserve"> </v>
      </c>
      <c r="Y53" s="138"/>
    </row>
    <row r="54" spans="1:25" ht="14.4" outlineLevel="1" thickBot="1" x14ac:dyDescent="0.3">
      <c r="A54" s="98" t="str">
        <f t="shared" si="4"/>
        <v>A3.2</v>
      </c>
      <c r="C54" s="45" t="s">
        <v>165</v>
      </c>
      <c r="D54" s="45" t="s">
        <v>271</v>
      </c>
      <c r="E54" s="45" t="s">
        <v>272</v>
      </c>
      <c r="F54" s="100">
        <f>+F55+F56+F57+F58+F59+F60+F61+F62</f>
        <v>0</v>
      </c>
      <c r="H54" s="100">
        <f ca="1">+H55+H56+H57+H58+H59+H60+H61+H62</f>
        <v>0</v>
      </c>
      <c r="I54" s="100">
        <f ca="1">+I55+I56+I57+I58+I59+I60+I61+I62</f>
        <v>0</v>
      </c>
      <c r="J54" s="100">
        <f ca="1">+J55+J56+J57+J58+J59+J60+J61+J62</f>
        <v>0</v>
      </c>
      <c r="K54" s="100">
        <f ca="1">+K55+K56+K57+K58+K59+K60+K61+K62</f>
        <v>0</v>
      </c>
      <c r="L54" s="132" t="str">
        <f t="shared" ca="1" si="7"/>
        <v xml:space="preserve"> </v>
      </c>
      <c r="M54" s="133"/>
      <c r="N54" s="133"/>
      <c r="O54" s="100">
        <f>+O55+O56+O57+O58+O59+O60+O61+O62</f>
        <v>0</v>
      </c>
      <c r="P54" s="100">
        <f>+P55+P56+P57+P58+P59+P60+P61+P62</f>
        <v>0</v>
      </c>
      <c r="Q54" s="100">
        <f>+Q55+Q56+Q57+Q58+Q59+Q60+Q61+Q62</f>
        <v>0</v>
      </c>
      <c r="R54" s="100">
        <f t="shared" ref="R54:T54" si="34">+R55+R56+R57+R58+R59+R60+R61+R62</f>
        <v>0</v>
      </c>
      <c r="S54" s="100">
        <f t="shared" si="34"/>
        <v>0</v>
      </c>
      <c r="T54" s="100">
        <f t="shared" si="34"/>
        <v>0</v>
      </c>
      <c r="U54" s="100">
        <f ca="1">+U55+U56+U57+U58+U59+U60+U61+U62</f>
        <v>0</v>
      </c>
      <c r="W54" s="100">
        <f ca="1">+W55+W56+W57+W58+W59+W60+W61+W62</f>
        <v>0</v>
      </c>
      <c r="X54" s="132" t="str">
        <f ca="1">IF(ISERROR(+W54/F54)," ",(+W54/F54))</f>
        <v xml:space="preserve"> </v>
      </c>
      <c r="Y54" s="100"/>
    </row>
    <row r="55" spans="1:25" ht="14.4" outlineLevel="2" thickBot="1" x14ac:dyDescent="0.3">
      <c r="A55" s="98" t="str">
        <f t="shared" si="4"/>
        <v>A3.2.1</v>
      </c>
      <c r="C55" s="101" t="s">
        <v>165</v>
      </c>
      <c r="D55" s="20" t="s">
        <v>273</v>
      </c>
      <c r="E55" s="101" t="s">
        <v>274</v>
      </c>
      <c r="F55" s="56">
        <v>0</v>
      </c>
      <c r="H55" s="134">
        <f ca="1">SUMIF('LISTE DES TRANSACTIONS REP 02'!A:G,A55,'LISTE DES TRANSACTIONS REP 02'!G:G)</f>
        <v>0</v>
      </c>
      <c r="I55" s="134">
        <f ca="1">+' RAPPORT FINANCIER N° 01'!H55</f>
        <v>0</v>
      </c>
      <c r="J55" s="64">
        <f t="shared" ref="J55:J62" ca="1" si="35">+H55+I55</f>
        <v>0</v>
      </c>
      <c r="K55" s="134">
        <f t="shared" ref="K55:K62" ca="1" si="36">+F55-J55</f>
        <v>0</v>
      </c>
      <c r="L55" s="135" t="str">
        <f t="shared" ca="1" si="7"/>
        <v xml:space="preserve"> </v>
      </c>
      <c r="M55" s="77"/>
      <c r="N55" s="77"/>
      <c r="O55" s="66"/>
      <c r="P55" s="66"/>
      <c r="Q55" s="66"/>
      <c r="R55" s="66"/>
      <c r="S55" s="66"/>
      <c r="T55" s="66"/>
      <c r="U55" s="66">
        <f t="shared" ref="U55:U62" ca="1" si="37">+J55+O55+P55+Q55+R55+S55+T55</f>
        <v>0</v>
      </c>
      <c r="W55" s="68">
        <f t="shared" ref="W55:W62" ca="1" si="38">+F55-U55</f>
        <v>0</v>
      </c>
      <c r="X55" s="139" t="str">
        <f t="shared" ref="X55:X62" ca="1" si="39">IF(ISERROR(+W55/F55)," ",(+W55/F55))</f>
        <v xml:space="preserve"> </v>
      </c>
      <c r="Y55" s="68"/>
    </row>
    <row r="56" spans="1:25" ht="14.4" outlineLevel="2" thickBot="1" x14ac:dyDescent="0.3">
      <c r="A56" s="98" t="str">
        <f t="shared" si="4"/>
        <v>A3.2.2</v>
      </c>
      <c r="C56" s="101" t="s">
        <v>165</v>
      </c>
      <c r="D56" s="20" t="s">
        <v>277</v>
      </c>
      <c r="E56" s="101" t="s">
        <v>278</v>
      </c>
      <c r="F56" s="60">
        <v>0</v>
      </c>
      <c r="H56" s="134">
        <f ca="1">SUMIF('LISTE DES TRANSACTIONS REP 02'!A:G,A56,'LISTE DES TRANSACTIONS REP 02'!G:G)</f>
        <v>0</v>
      </c>
      <c r="I56" s="134">
        <f ca="1">+' RAPPORT FINANCIER N° 01'!H56</f>
        <v>0</v>
      </c>
      <c r="J56" s="65">
        <f t="shared" ca="1" si="35"/>
        <v>0</v>
      </c>
      <c r="K56" s="134">
        <f t="shared" ca="1" si="36"/>
        <v>0</v>
      </c>
      <c r="L56" s="135" t="str">
        <f t="shared" ca="1" si="7"/>
        <v xml:space="preserve"> </v>
      </c>
      <c r="M56" s="78"/>
      <c r="N56" s="78"/>
      <c r="O56" s="67"/>
      <c r="P56" s="67"/>
      <c r="Q56" s="67"/>
      <c r="R56" s="67"/>
      <c r="S56" s="67"/>
      <c r="T56" s="67"/>
      <c r="U56" s="67">
        <f t="shared" ca="1" si="37"/>
        <v>0</v>
      </c>
      <c r="W56" s="69">
        <f t="shared" ca="1" si="38"/>
        <v>0</v>
      </c>
      <c r="X56" s="139" t="str">
        <f t="shared" ca="1" si="39"/>
        <v xml:space="preserve"> </v>
      </c>
      <c r="Y56" s="69"/>
    </row>
    <row r="57" spans="1:25" ht="14.4" outlineLevel="2" thickBot="1" x14ac:dyDescent="0.3">
      <c r="A57" s="98" t="str">
        <f t="shared" si="4"/>
        <v>A3.2.3</v>
      </c>
      <c r="C57" s="101" t="s">
        <v>165</v>
      </c>
      <c r="D57" s="20" t="s">
        <v>280</v>
      </c>
      <c r="E57" s="101" t="s">
        <v>281</v>
      </c>
      <c r="F57" s="60">
        <v>0</v>
      </c>
      <c r="H57" s="134">
        <f ca="1">SUMIF('LISTE DES TRANSACTIONS REP 02'!A:G,A57,'LISTE DES TRANSACTIONS REP 02'!G:G)</f>
        <v>0</v>
      </c>
      <c r="I57" s="134">
        <f ca="1">+' RAPPORT FINANCIER N° 01'!H57</f>
        <v>0</v>
      </c>
      <c r="J57" s="65">
        <f t="shared" ca="1" si="35"/>
        <v>0</v>
      </c>
      <c r="K57" s="134">
        <f t="shared" ca="1" si="36"/>
        <v>0</v>
      </c>
      <c r="L57" s="135" t="str">
        <f t="shared" ca="1" si="7"/>
        <v xml:space="preserve"> </v>
      </c>
      <c r="M57" s="78"/>
      <c r="N57" s="78"/>
      <c r="O57" s="67"/>
      <c r="P57" s="67"/>
      <c r="Q57" s="67"/>
      <c r="R57" s="67"/>
      <c r="S57" s="67"/>
      <c r="T57" s="67"/>
      <c r="U57" s="67">
        <f t="shared" ca="1" si="37"/>
        <v>0</v>
      </c>
      <c r="W57" s="69">
        <f t="shared" ca="1" si="38"/>
        <v>0</v>
      </c>
      <c r="X57" s="139" t="str">
        <f t="shared" ca="1" si="39"/>
        <v xml:space="preserve"> </v>
      </c>
      <c r="Y57" s="69"/>
    </row>
    <row r="58" spans="1:25" ht="14.4" outlineLevel="2" thickBot="1" x14ac:dyDescent="0.3">
      <c r="A58" s="98" t="str">
        <f t="shared" si="4"/>
        <v>A3.2.4</v>
      </c>
      <c r="C58" s="101" t="s">
        <v>165</v>
      </c>
      <c r="D58" s="20" t="s">
        <v>283</v>
      </c>
      <c r="E58" s="101" t="s">
        <v>284</v>
      </c>
      <c r="F58" s="60">
        <v>0</v>
      </c>
      <c r="H58" s="134">
        <f ca="1">SUMIF('LISTE DES TRANSACTIONS REP 02'!A:G,A58,'LISTE DES TRANSACTIONS REP 02'!G:G)</f>
        <v>0</v>
      </c>
      <c r="I58" s="134">
        <f ca="1">+' RAPPORT FINANCIER N° 01'!H58</f>
        <v>0</v>
      </c>
      <c r="J58" s="65">
        <f t="shared" ca="1" si="35"/>
        <v>0</v>
      </c>
      <c r="K58" s="134">
        <f t="shared" ca="1" si="36"/>
        <v>0</v>
      </c>
      <c r="L58" s="135" t="str">
        <f t="shared" ca="1" si="7"/>
        <v xml:space="preserve"> </v>
      </c>
      <c r="M58" s="78"/>
      <c r="N58" s="78"/>
      <c r="O58" s="67"/>
      <c r="P58" s="67"/>
      <c r="Q58" s="67"/>
      <c r="R58" s="67"/>
      <c r="S58" s="67"/>
      <c r="T58" s="67"/>
      <c r="U58" s="67">
        <f t="shared" ca="1" si="37"/>
        <v>0</v>
      </c>
      <c r="W58" s="69">
        <f t="shared" ca="1" si="38"/>
        <v>0</v>
      </c>
      <c r="X58" s="139" t="str">
        <f t="shared" ca="1" si="39"/>
        <v xml:space="preserve"> </v>
      </c>
      <c r="Y58" s="69"/>
    </row>
    <row r="59" spans="1:25" ht="14.4" outlineLevel="2" thickBot="1" x14ac:dyDescent="0.3">
      <c r="A59" s="98" t="str">
        <f t="shared" si="4"/>
        <v>A3.2.5</v>
      </c>
      <c r="C59" s="101" t="s">
        <v>165</v>
      </c>
      <c r="D59" s="20" t="s">
        <v>287</v>
      </c>
      <c r="E59" s="101" t="s">
        <v>288</v>
      </c>
      <c r="F59" s="60">
        <v>0</v>
      </c>
      <c r="H59" s="134">
        <f ca="1">SUMIF('LISTE DES TRANSACTIONS REP 02'!A:G,A59,'LISTE DES TRANSACTIONS REP 02'!G:G)</f>
        <v>0</v>
      </c>
      <c r="I59" s="134">
        <f ca="1">+' RAPPORT FINANCIER N° 01'!H59</f>
        <v>0</v>
      </c>
      <c r="J59" s="65">
        <f t="shared" ca="1" si="35"/>
        <v>0</v>
      </c>
      <c r="K59" s="134">
        <f t="shared" ca="1" si="36"/>
        <v>0</v>
      </c>
      <c r="L59" s="135" t="str">
        <f t="shared" ca="1" si="7"/>
        <v xml:space="preserve"> </v>
      </c>
      <c r="M59" s="78"/>
      <c r="N59" s="78"/>
      <c r="O59" s="67"/>
      <c r="P59" s="67"/>
      <c r="Q59" s="67"/>
      <c r="R59" s="67"/>
      <c r="S59" s="67"/>
      <c r="T59" s="67"/>
      <c r="U59" s="67">
        <f t="shared" ca="1" si="37"/>
        <v>0</v>
      </c>
      <c r="W59" s="69">
        <f t="shared" ca="1" si="38"/>
        <v>0</v>
      </c>
      <c r="X59" s="139" t="str">
        <f t="shared" ca="1" si="39"/>
        <v xml:space="preserve"> </v>
      </c>
      <c r="Y59" s="69"/>
    </row>
    <row r="60" spans="1:25" ht="14.4" outlineLevel="2" thickBot="1" x14ac:dyDescent="0.3">
      <c r="A60" s="98" t="str">
        <f t="shared" si="4"/>
        <v>A3.2.6</v>
      </c>
      <c r="C60" s="101" t="s">
        <v>165</v>
      </c>
      <c r="D60" s="20" t="s">
        <v>290</v>
      </c>
      <c r="E60" s="101" t="s">
        <v>291</v>
      </c>
      <c r="F60" s="60">
        <v>0</v>
      </c>
      <c r="H60" s="134">
        <f ca="1">SUMIF('LISTE DES TRANSACTIONS REP 02'!A:G,A60,'LISTE DES TRANSACTIONS REP 02'!G:G)</f>
        <v>0</v>
      </c>
      <c r="I60" s="134">
        <f ca="1">+' RAPPORT FINANCIER N° 01'!H60</f>
        <v>0</v>
      </c>
      <c r="J60" s="65">
        <f t="shared" ca="1" si="35"/>
        <v>0</v>
      </c>
      <c r="K60" s="134">
        <f t="shared" ca="1" si="36"/>
        <v>0</v>
      </c>
      <c r="L60" s="135" t="str">
        <f t="shared" ca="1" si="7"/>
        <v xml:space="preserve"> </v>
      </c>
      <c r="M60" s="78"/>
      <c r="N60" s="78"/>
      <c r="O60" s="67"/>
      <c r="P60" s="67"/>
      <c r="Q60" s="67"/>
      <c r="R60" s="67"/>
      <c r="S60" s="67"/>
      <c r="T60" s="67"/>
      <c r="U60" s="67">
        <f t="shared" ca="1" si="37"/>
        <v>0</v>
      </c>
      <c r="W60" s="69">
        <f t="shared" ca="1" si="38"/>
        <v>0</v>
      </c>
      <c r="X60" s="139" t="str">
        <f t="shared" ca="1" si="39"/>
        <v xml:space="preserve"> </v>
      </c>
      <c r="Y60" s="69"/>
    </row>
    <row r="61" spans="1:25" ht="14.4" outlineLevel="2" thickBot="1" x14ac:dyDescent="0.3">
      <c r="A61" s="98" t="str">
        <f t="shared" si="4"/>
        <v>A3.2.7</v>
      </c>
      <c r="C61" s="101" t="s">
        <v>165</v>
      </c>
      <c r="D61" s="20" t="s">
        <v>293</v>
      </c>
      <c r="E61" s="101" t="s">
        <v>294</v>
      </c>
      <c r="F61" s="60">
        <v>0</v>
      </c>
      <c r="H61" s="134">
        <f ca="1">SUMIF('LISTE DES TRANSACTIONS REP 02'!A:G,A61,'LISTE DES TRANSACTIONS REP 02'!G:G)</f>
        <v>0</v>
      </c>
      <c r="I61" s="134">
        <f ca="1">+' RAPPORT FINANCIER N° 01'!H61</f>
        <v>0</v>
      </c>
      <c r="J61" s="65">
        <f t="shared" ca="1" si="35"/>
        <v>0</v>
      </c>
      <c r="K61" s="134">
        <f t="shared" ca="1" si="36"/>
        <v>0</v>
      </c>
      <c r="L61" s="135" t="str">
        <f t="shared" ca="1" si="7"/>
        <v xml:space="preserve"> </v>
      </c>
      <c r="M61" s="78"/>
      <c r="N61" s="78"/>
      <c r="O61" s="67"/>
      <c r="P61" s="67"/>
      <c r="Q61" s="67"/>
      <c r="R61" s="67"/>
      <c r="S61" s="67"/>
      <c r="T61" s="67"/>
      <c r="U61" s="67">
        <f t="shared" ca="1" si="37"/>
        <v>0</v>
      </c>
      <c r="W61" s="69">
        <f t="shared" ca="1" si="38"/>
        <v>0</v>
      </c>
      <c r="X61" s="139" t="str">
        <f t="shared" ca="1" si="39"/>
        <v xml:space="preserve"> </v>
      </c>
      <c r="Y61" s="69"/>
    </row>
    <row r="62" spans="1:25" ht="14.4" outlineLevel="2" thickBot="1" x14ac:dyDescent="0.3">
      <c r="A62" s="98" t="str">
        <f t="shared" si="4"/>
        <v>A3.2.8</v>
      </c>
      <c r="C62" s="19" t="s">
        <v>165</v>
      </c>
      <c r="D62" s="20" t="s">
        <v>296</v>
      </c>
      <c r="E62" s="101" t="s">
        <v>297</v>
      </c>
      <c r="F62" s="60">
        <v>0</v>
      </c>
      <c r="H62" s="134">
        <f ca="1">SUMIF('LISTE DES TRANSACTIONS REP 02'!A:G,A62,'LISTE DES TRANSACTIONS REP 02'!G:G)</f>
        <v>0</v>
      </c>
      <c r="I62" s="134">
        <f ca="1">+' RAPPORT FINANCIER N° 01'!H62</f>
        <v>0</v>
      </c>
      <c r="J62" s="65">
        <f t="shared" ca="1" si="35"/>
        <v>0</v>
      </c>
      <c r="K62" s="134">
        <f t="shared" ca="1" si="36"/>
        <v>0</v>
      </c>
      <c r="L62" s="135" t="str">
        <f t="shared" ca="1" si="7"/>
        <v xml:space="preserve"> </v>
      </c>
      <c r="M62" s="78"/>
      <c r="N62" s="78"/>
      <c r="O62" s="67"/>
      <c r="P62" s="67"/>
      <c r="Q62" s="67"/>
      <c r="R62" s="67"/>
      <c r="S62" s="67"/>
      <c r="T62" s="67"/>
      <c r="U62" s="67">
        <f t="shared" ca="1" si="37"/>
        <v>0</v>
      </c>
      <c r="W62" s="69">
        <f t="shared" ca="1" si="38"/>
        <v>0</v>
      </c>
      <c r="X62" s="139" t="str">
        <f t="shared" ca="1" si="39"/>
        <v xml:space="preserve"> </v>
      </c>
      <c r="Y62" s="69"/>
    </row>
    <row r="63" spans="1:25" ht="30" customHeight="1" thickBot="1" x14ac:dyDescent="0.3">
      <c r="A63" s="98" t="str">
        <f t="shared" si="4"/>
        <v>B. Frais de gestion</v>
      </c>
      <c r="C63" s="192" t="s">
        <v>300</v>
      </c>
      <c r="D63" s="192"/>
      <c r="E63" s="192"/>
      <c r="F63" s="70">
        <f>+F64+F69+F74</f>
        <v>132000</v>
      </c>
      <c r="G63" s="71"/>
      <c r="H63" s="70">
        <f ca="1">+H64+H69+H74</f>
        <v>0</v>
      </c>
      <c r="I63" s="70">
        <f ca="1">+I64+I69+I74</f>
        <v>6000</v>
      </c>
      <c r="J63" s="70">
        <f ca="1">+J64+J69+J74</f>
        <v>6000</v>
      </c>
      <c r="K63" s="70">
        <f ca="1">+K64+K69+K74</f>
        <v>126000</v>
      </c>
      <c r="L63" s="83">
        <f t="shared" ca="1" si="7"/>
        <v>0.95454545454545459</v>
      </c>
      <c r="M63" s="79"/>
      <c r="N63" s="79"/>
      <c r="O63" s="70">
        <f>+O64+O69+O74</f>
        <v>0</v>
      </c>
      <c r="P63" s="70">
        <f>+P64+P69+P74</f>
        <v>0</v>
      </c>
      <c r="Q63" s="70">
        <f>+Q64+Q69+Q74</f>
        <v>0</v>
      </c>
      <c r="R63" s="70">
        <f t="shared" ref="R63:T63" si="40">+R64+R69+R74</f>
        <v>0</v>
      </c>
      <c r="S63" s="70">
        <f t="shared" si="40"/>
        <v>0</v>
      </c>
      <c r="T63" s="70">
        <f t="shared" si="40"/>
        <v>0</v>
      </c>
      <c r="U63" s="70">
        <f ca="1">+U64+U69+U74</f>
        <v>6000</v>
      </c>
      <c r="V63" s="71"/>
      <c r="W63" s="70">
        <f ca="1">+W64+W69+W74</f>
        <v>126000</v>
      </c>
      <c r="X63" s="83">
        <f ca="1">IF(ISERROR(+W63/F63)," ",(+W63/F63))</f>
        <v>0.95454545454545459</v>
      </c>
      <c r="Y63" s="70"/>
    </row>
    <row r="64" spans="1:25" s="10" customFormat="1" ht="13.8" thickBot="1" x14ac:dyDescent="0.3">
      <c r="A64" s="98" t="str">
        <f t="shared" si="4"/>
        <v>B1</v>
      </c>
      <c r="B64" s="93"/>
      <c r="C64" s="51" t="s">
        <v>302</v>
      </c>
      <c r="D64" s="52">
        <v>1</v>
      </c>
      <c r="E64" s="53" t="s">
        <v>254</v>
      </c>
      <c r="F64" s="55">
        <f>+F65+F66+F67+F68</f>
        <v>132000</v>
      </c>
      <c r="G64" s="97"/>
      <c r="H64" s="84">
        <f ca="1">+H65+H66+H67+H68</f>
        <v>0</v>
      </c>
      <c r="I64" s="84">
        <f ca="1">+I65+I66+I67+I68</f>
        <v>2500</v>
      </c>
      <c r="J64" s="84">
        <f ca="1">+J65+J66+J67+J68</f>
        <v>2500</v>
      </c>
      <c r="K64" s="84">
        <f ca="1">+K65+K66+K67+K68</f>
        <v>129500</v>
      </c>
      <c r="L64" s="85">
        <f t="shared" ca="1" si="7"/>
        <v>0.98106060606060608</v>
      </c>
      <c r="M64" s="75"/>
      <c r="N64" s="75"/>
      <c r="O64" s="55">
        <f>+O65+O66+O67+O68</f>
        <v>0</v>
      </c>
      <c r="P64" s="55">
        <f>+P65+P66+P67+P68</f>
        <v>0</v>
      </c>
      <c r="Q64" s="55">
        <f>+Q65+Q66+Q67+Q68</f>
        <v>0</v>
      </c>
      <c r="R64" s="55">
        <f t="shared" ref="R64:T64" si="41">+R65+R66+R67+R68</f>
        <v>0</v>
      </c>
      <c r="S64" s="55">
        <f t="shared" si="41"/>
        <v>0</v>
      </c>
      <c r="T64" s="55">
        <f t="shared" si="41"/>
        <v>0</v>
      </c>
      <c r="U64" s="55">
        <f ca="1">+U65+U66+U67+U68</f>
        <v>2500</v>
      </c>
      <c r="V64" s="97"/>
      <c r="W64" s="84">
        <f ca="1">+W65+W66+W67+W68</f>
        <v>129500</v>
      </c>
      <c r="X64" s="85">
        <f ca="1">IF(ISERROR(+W64/F64)," ",(+W64/F64))</f>
        <v>0.98106060606060608</v>
      </c>
      <c r="Y64" s="84"/>
    </row>
    <row r="65" spans="1:25" ht="13.8" outlineLevel="1" x14ac:dyDescent="0.25">
      <c r="A65" s="98" t="str">
        <f t="shared" si="4"/>
        <v>B1.1</v>
      </c>
      <c r="C65" s="45" t="s">
        <v>302</v>
      </c>
      <c r="D65" s="45" t="s">
        <v>167</v>
      </c>
      <c r="E65" s="45" t="s">
        <v>303</v>
      </c>
      <c r="F65" s="100">
        <v>21600</v>
      </c>
      <c r="H65" s="134">
        <f ca="1">SUMIF('LISTE DES TRANSACTIONS REP 02'!A:G,A65,'LISTE DES TRANSACTIONS REP 02'!G:G)</f>
        <v>0</v>
      </c>
      <c r="I65" s="134">
        <f ca="1">+' RAPPORT FINANCIER N° 01'!H65</f>
        <v>2500</v>
      </c>
      <c r="J65" s="145">
        <f t="shared" ref="J65:J68" ca="1" si="42">+H65+I65</f>
        <v>2500</v>
      </c>
      <c r="K65" s="146">
        <f t="shared" ref="K65:K68" ca="1" si="43">+F65-J65</f>
        <v>19100</v>
      </c>
      <c r="L65" s="147">
        <f t="shared" ca="1" si="7"/>
        <v>0.8842592592592593</v>
      </c>
      <c r="M65" s="133"/>
      <c r="N65" s="133"/>
      <c r="O65" s="67"/>
      <c r="P65" s="67"/>
      <c r="Q65" s="67"/>
      <c r="R65" s="67"/>
      <c r="S65" s="67"/>
      <c r="T65" s="67"/>
      <c r="U65" s="67">
        <f t="shared" ref="U65:U68" ca="1" si="44">+J65+O65+P65+Q65+R65+S65+T65</f>
        <v>2500</v>
      </c>
      <c r="W65" s="149">
        <f t="shared" ref="W65:W68" ca="1" si="45">+F65-U65</f>
        <v>19100</v>
      </c>
      <c r="X65" s="150">
        <f t="shared" ref="X65:X68" ca="1" si="46">IF(ISERROR(+W65/F65)," ",(+W65/F65))</f>
        <v>0.8842592592592593</v>
      </c>
      <c r="Y65" s="149"/>
    </row>
    <row r="66" spans="1:25" ht="13.8" outlineLevel="1" x14ac:dyDescent="0.25">
      <c r="A66" s="98" t="str">
        <f t="shared" si="4"/>
        <v>B1.2</v>
      </c>
      <c r="C66" s="45" t="s">
        <v>302</v>
      </c>
      <c r="D66" s="45" t="s">
        <v>210</v>
      </c>
      <c r="E66" s="45" t="s">
        <v>308</v>
      </c>
      <c r="F66" s="100">
        <v>14400</v>
      </c>
      <c r="H66" s="134">
        <f ca="1">SUMIF('LISTE DES TRANSACTIONS REP 02'!A:G,A66,'LISTE DES TRANSACTIONS REP 02'!G:G)</f>
        <v>0</v>
      </c>
      <c r="I66" s="134">
        <f ca="1">+' RAPPORT FINANCIER N° 01'!H66</f>
        <v>0</v>
      </c>
      <c r="J66" s="145">
        <f t="shared" ca="1" si="42"/>
        <v>0</v>
      </c>
      <c r="K66" s="134">
        <f t="shared" ca="1" si="43"/>
        <v>14400</v>
      </c>
      <c r="L66" s="135">
        <f t="shared" ca="1" si="7"/>
        <v>1</v>
      </c>
      <c r="M66" s="133"/>
      <c r="N66" s="133"/>
      <c r="O66" s="67"/>
      <c r="P66" s="67"/>
      <c r="Q66" s="67"/>
      <c r="R66" s="67"/>
      <c r="S66" s="67"/>
      <c r="T66" s="67"/>
      <c r="U66" s="67">
        <f t="shared" ca="1" si="44"/>
        <v>0</v>
      </c>
      <c r="W66" s="149">
        <f t="shared" ca="1" si="45"/>
        <v>14400</v>
      </c>
      <c r="X66" s="139">
        <f t="shared" ca="1" si="46"/>
        <v>1</v>
      </c>
      <c r="Y66" s="149"/>
    </row>
    <row r="67" spans="1:25" ht="13.8" outlineLevel="1" x14ac:dyDescent="0.25">
      <c r="A67" s="98" t="str">
        <f t="shared" si="4"/>
        <v>B1.3</v>
      </c>
      <c r="C67" s="45" t="s">
        <v>302</v>
      </c>
      <c r="D67" s="45" t="s">
        <v>220</v>
      </c>
      <c r="E67" s="45" t="s">
        <v>312</v>
      </c>
      <c r="F67" s="100">
        <v>96000</v>
      </c>
      <c r="H67" s="134">
        <f ca="1">SUMIF('LISTE DES TRANSACTIONS REP 02'!A:G,A67,'LISTE DES TRANSACTIONS REP 02'!G:G)</f>
        <v>0</v>
      </c>
      <c r="I67" s="134">
        <f ca="1">+' RAPPORT FINANCIER N° 01'!H67</f>
        <v>0</v>
      </c>
      <c r="J67" s="145">
        <f t="shared" ca="1" si="42"/>
        <v>0</v>
      </c>
      <c r="K67" s="134">
        <f t="shared" ca="1" si="43"/>
        <v>96000</v>
      </c>
      <c r="L67" s="135">
        <f t="shared" ca="1" si="7"/>
        <v>1</v>
      </c>
      <c r="M67" s="133"/>
      <c r="N67" s="133"/>
      <c r="O67" s="67"/>
      <c r="P67" s="67"/>
      <c r="Q67" s="67"/>
      <c r="R67" s="67"/>
      <c r="S67" s="67"/>
      <c r="T67" s="67"/>
      <c r="U67" s="67">
        <f t="shared" ca="1" si="44"/>
        <v>0</v>
      </c>
      <c r="W67" s="149">
        <f t="shared" ca="1" si="45"/>
        <v>96000</v>
      </c>
      <c r="X67" s="139">
        <f t="shared" ca="1" si="46"/>
        <v>1</v>
      </c>
      <c r="Y67" s="149"/>
    </row>
    <row r="68" spans="1:25" ht="13.8" outlineLevel="1" x14ac:dyDescent="0.25">
      <c r="A68" s="98" t="str">
        <f t="shared" si="4"/>
        <v>B1.4</v>
      </c>
      <c r="C68" s="45" t="s">
        <v>302</v>
      </c>
      <c r="D68" s="45" t="s">
        <v>316</v>
      </c>
      <c r="E68" s="45" t="s">
        <v>178</v>
      </c>
      <c r="F68" s="100">
        <v>0</v>
      </c>
      <c r="H68" s="134">
        <f ca="1">SUMIF('LISTE DES TRANSACTIONS REP 02'!A:G,A68,'LISTE DES TRANSACTIONS REP 02'!G:G)</f>
        <v>0</v>
      </c>
      <c r="I68" s="134">
        <f ca="1">+' RAPPORT FINANCIER N° 01'!H68</f>
        <v>0</v>
      </c>
      <c r="J68" s="145">
        <f t="shared" ca="1" si="42"/>
        <v>0</v>
      </c>
      <c r="K68" s="134">
        <f t="shared" ca="1" si="43"/>
        <v>0</v>
      </c>
      <c r="L68" s="135" t="str">
        <f t="shared" ca="1" si="7"/>
        <v xml:space="preserve"> </v>
      </c>
      <c r="M68" s="133"/>
      <c r="N68" s="133"/>
      <c r="O68" s="67"/>
      <c r="P68" s="67"/>
      <c r="Q68" s="67"/>
      <c r="R68" s="67"/>
      <c r="S68" s="67"/>
      <c r="T68" s="67"/>
      <c r="U68" s="67">
        <f t="shared" ca="1" si="44"/>
        <v>0</v>
      </c>
      <c r="W68" s="149">
        <f t="shared" ca="1" si="45"/>
        <v>0</v>
      </c>
      <c r="X68" s="139" t="str">
        <f t="shared" ca="1" si="46"/>
        <v xml:space="preserve"> </v>
      </c>
      <c r="Y68" s="149"/>
    </row>
    <row r="69" spans="1:25" ht="13.8" thickBot="1" x14ac:dyDescent="0.3">
      <c r="A69" s="98" t="str">
        <f t="shared" si="4"/>
        <v>B2</v>
      </c>
      <c r="C69" s="41" t="s">
        <v>302</v>
      </c>
      <c r="D69" s="42">
        <v>2</v>
      </c>
      <c r="E69" s="43" t="s">
        <v>272</v>
      </c>
      <c r="F69" s="55">
        <f>+F70+F71+F72+F73</f>
        <v>0</v>
      </c>
      <c r="H69" s="84">
        <f ca="1">+H70+H71+H72+H73</f>
        <v>0</v>
      </c>
      <c r="I69" s="84">
        <f ca="1">+I70+I71+I72+I73</f>
        <v>1500</v>
      </c>
      <c r="J69" s="84">
        <f ca="1">+J70+J71+J72+J73</f>
        <v>1500</v>
      </c>
      <c r="K69" s="84">
        <f ca="1">+K70+K71+K72+K73</f>
        <v>-1500</v>
      </c>
      <c r="L69" s="85" t="str">
        <f t="shared" ca="1" si="7"/>
        <v xml:space="preserve"> </v>
      </c>
      <c r="M69" s="75"/>
      <c r="N69" s="75"/>
      <c r="O69" s="55">
        <f>+O70+O71+O72+O73</f>
        <v>0</v>
      </c>
      <c r="P69" s="55">
        <f>+P70+P71+P72+P73</f>
        <v>0</v>
      </c>
      <c r="Q69" s="55">
        <f>+Q70+Q71+Q72+Q73</f>
        <v>0</v>
      </c>
      <c r="R69" s="55">
        <f t="shared" ref="R69:T69" si="47">+R70+R71+R72+R73</f>
        <v>0</v>
      </c>
      <c r="S69" s="55">
        <f t="shared" si="47"/>
        <v>0</v>
      </c>
      <c r="T69" s="55">
        <f t="shared" si="47"/>
        <v>0</v>
      </c>
      <c r="U69" s="55">
        <f ca="1">+U70+U71+U72+U73</f>
        <v>1500</v>
      </c>
      <c r="W69" s="84">
        <f ca="1">+W70+W71+W72+W73</f>
        <v>-1500</v>
      </c>
      <c r="X69" s="85" t="str">
        <f ca="1">IF(ISERROR(+W69/F69)," ",(+W69/F69))</f>
        <v xml:space="preserve"> </v>
      </c>
      <c r="Y69" s="84"/>
    </row>
    <row r="70" spans="1:25" ht="13.8" outlineLevel="1" x14ac:dyDescent="0.25">
      <c r="A70" s="98" t="str">
        <f t="shared" si="4"/>
        <v>B2.1</v>
      </c>
      <c r="C70" s="45" t="s">
        <v>302</v>
      </c>
      <c r="D70" s="45" t="s">
        <v>229</v>
      </c>
      <c r="E70" s="45" t="s">
        <v>318</v>
      </c>
      <c r="F70" s="100">
        <v>0</v>
      </c>
      <c r="H70" s="134">
        <f ca="1">SUMIF('LISTE DES TRANSACTIONS REP 02'!A:G,A70,'LISTE DES TRANSACTIONS REP 02'!G:G)</f>
        <v>0</v>
      </c>
      <c r="I70" s="134">
        <f ca="1">+' RAPPORT FINANCIER N° 01'!H70</f>
        <v>1500</v>
      </c>
      <c r="J70" s="145">
        <f t="shared" ref="J70:J73" ca="1" si="48">+H70+I70</f>
        <v>1500</v>
      </c>
      <c r="K70" s="134">
        <f t="shared" ref="K70:K73" ca="1" si="49">+F70-J70</f>
        <v>-1500</v>
      </c>
      <c r="L70" s="135" t="str">
        <f t="shared" ca="1" si="7"/>
        <v xml:space="preserve"> </v>
      </c>
      <c r="M70" s="133"/>
      <c r="N70" s="133"/>
      <c r="O70" s="67"/>
      <c r="P70" s="67"/>
      <c r="Q70" s="67"/>
      <c r="R70" s="67"/>
      <c r="S70" s="67"/>
      <c r="T70" s="67"/>
      <c r="U70" s="67">
        <f t="shared" ref="U70:U73" ca="1" si="50">+J70+O70+P70+Q70+R70+S70+T70</f>
        <v>1500</v>
      </c>
      <c r="W70" s="149">
        <f t="shared" ref="W70:W73" ca="1" si="51">+F70-U70</f>
        <v>-1500</v>
      </c>
      <c r="X70" s="139" t="str">
        <f t="shared" ref="X70:X73" ca="1" si="52">IF(ISERROR(+W70/F70)," ",(+W70/F70))</f>
        <v xml:space="preserve"> </v>
      </c>
      <c r="Y70" s="149"/>
    </row>
    <row r="71" spans="1:25" ht="13.8" outlineLevel="1" x14ac:dyDescent="0.25">
      <c r="A71" s="98" t="str">
        <f t="shared" si="4"/>
        <v>B2.2</v>
      </c>
      <c r="C71" s="45" t="s">
        <v>302</v>
      </c>
      <c r="D71" s="45" t="s">
        <v>237</v>
      </c>
      <c r="E71" s="45" t="s">
        <v>288</v>
      </c>
      <c r="F71" s="100">
        <v>0</v>
      </c>
      <c r="H71" s="134">
        <f ca="1">SUMIF('LISTE DES TRANSACTIONS REP 02'!A:G,A71,'LISTE DES TRANSACTIONS REP 02'!G:G)</f>
        <v>0</v>
      </c>
      <c r="I71" s="134">
        <f ca="1">+' RAPPORT FINANCIER N° 01'!H71</f>
        <v>0</v>
      </c>
      <c r="J71" s="145">
        <f t="shared" ca="1" si="48"/>
        <v>0</v>
      </c>
      <c r="K71" s="134">
        <f t="shared" ca="1" si="49"/>
        <v>0</v>
      </c>
      <c r="L71" s="135" t="str">
        <f t="shared" ca="1" si="7"/>
        <v xml:space="preserve"> </v>
      </c>
      <c r="M71" s="133"/>
      <c r="N71" s="133"/>
      <c r="O71" s="67"/>
      <c r="P71" s="67"/>
      <c r="Q71" s="67"/>
      <c r="R71" s="67"/>
      <c r="S71" s="67"/>
      <c r="T71" s="67"/>
      <c r="U71" s="67">
        <f t="shared" ca="1" si="50"/>
        <v>0</v>
      </c>
      <c r="W71" s="149">
        <f t="shared" ca="1" si="51"/>
        <v>0</v>
      </c>
      <c r="X71" s="139" t="str">
        <f t="shared" ca="1" si="52"/>
        <v xml:space="preserve"> </v>
      </c>
      <c r="Y71" s="149"/>
    </row>
    <row r="72" spans="1:25" ht="13.8" outlineLevel="1" x14ac:dyDescent="0.25">
      <c r="A72" s="98" t="str">
        <f t="shared" si="4"/>
        <v>B2.3</v>
      </c>
      <c r="C72" s="45" t="s">
        <v>302</v>
      </c>
      <c r="D72" s="45" t="s">
        <v>245</v>
      </c>
      <c r="E72" s="45" t="s">
        <v>294</v>
      </c>
      <c r="F72" s="100">
        <v>0</v>
      </c>
      <c r="H72" s="134">
        <f ca="1">SUMIF('LISTE DES TRANSACTIONS REP 02'!A:G,A72,'LISTE DES TRANSACTIONS REP 02'!G:G)</f>
        <v>0</v>
      </c>
      <c r="I72" s="134">
        <f ca="1">+' RAPPORT FINANCIER N° 01'!H72</f>
        <v>0</v>
      </c>
      <c r="J72" s="145">
        <f t="shared" ca="1" si="48"/>
        <v>0</v>
      </c>
      <c r="K72" s="134">
        <f t="shared" ca="1" si="49"/>
        <v>0</v>
      </c>
      <c r="L72" s="135" t="str">
        <f t="shared" ca="1" si="7"/>
        <v xml:space="preserve"> </v>
      </c>
      <c r="M72" s="133"/>
      <c r="N72" s="133"/>
      <c r="O72" s="67"/>
      <c r="P72" s="67"/>
      <c r="Q72" s="67"/>
      <c r="R72" s="67"/>
      <c r="S72" s="67"/>
      <c r="T72" s="67"/>
      <c r="U72" s="67">
        <f t="shared" ca="1" si="50"/>
        <v>0</v>
      </c>
      <c r="W72" s="149">
        <f t="shared" ca="1" si="51"/>
        <v>0</v>
      </c>
      <c r="X72" s="139" t="str">
        <f t="shared" ca="1" si="52"/>
        <v xml:space="preserve"> </v>
      </c>
      <c r="Y72" s="149"/>
    </row>
    <row r="73" spans="1:25" ht="13.8" outlineLevel="1" x14ac:dyDescent="0.25">
      <c r="A73" s="98" t="str">
        <f t="shared" ref="A73:A136" si="53">+CONCATENATE(C73,D73)</f>
        <v>B2.4</v>
      </c>
      <c r="C73" s="45" t="s">
        <v>302</v>
      </c>
      <c r="D73" s="45" t="s">
        <v>323</v>
      </c>
      <c r="E73" s="45" t="s">
        <v>324</v>
      </c>
      <c r="F73" s="100">
        <v>0</v>
      </c>
      <c r="H73" s="134">
        <f ca="1">SUMIF('LISTE DES TRANSACTIONS REP 02'!A:G,A73,'LISTE DES TRANSACTIONS REP 02'!G:G)</f>
        <v>0</v>
      </c>
      <c r="I73" s="134">
        <f ca="1">+' RAPPORT FINANCIER N° 01'!H73</f>
        <v>0</v>
      </c>
      <c r="J73" s="145">
        <f t="shared" ca="1" si="48"/>
        <v>0</v>
      </c>
      <c r="K73" s="134">
        <f t="shared" ca="1" si="49"/>
        <v>0</v>
      </c>
      <c r="L73" s="135" t="str">
        <f t="shared" ca="1" si="7"/>
        <v xml:space="preserve"> </v>
      </c>
      <c r="M73" s="133"/>
      <c r="N73" s="133"/>
      <c r="O73" s="67"/>
      <c r="P73" s="67"/>
      <c r="Q73" s="67"/>
      <c r="R73" s="67"/>
      <c r="S73" s="67"/>
      <c r="T73" s="67"/>
      <c r="U73" s="67">
        <f t="shared" ca="1" si="50"/>
        <v>0</v>
      </c>
      <c r="W73" s="149">
        <f t="shared" ca="1" si="51"/>
        <v>0</v>
      </c>
      <c r="X73" s="139" t="str">
        <f t="shared" ca="1" si="52"/>
        <v xml:space="preserve"> </v>
      </c>
      <c r="Y73" s="149"/>
    </row>
    <row r="74" spans="1:25" ht="13.8" thickBot="1" x14ac:dyDescent="0.3">
      <c r="A74" s="98" t="str">
        <f t="shared" si="53"/>
        <v>B3</v>
      </c>
      <c r="C74" s="41" t="s">
        <v>302</v>
      </c>
      <c r="D74" s="42">
        <v>3</v>
      </c>
      <c r="E74" s="43" t="s">
        <v>327</v>
      </c>
      <c r="F74" s="55">
        <f>+F75+F76</f>
        <v>0</v>
      </c>
      <c r="H74" s="84">
        <f ca="1">+H75+H76</f>
        <v>0</v>
      </c>
      <c r="I74" s="84">
        <f t="shared" ref="I74:K74" ca="1" si="54">+I75+I76</f>
        <v>2000</v>
      </c>
      <c r="J74" s="84">
        <f t="shared" ca="1" si="54"/>
        <v>2000</v>
      </c>
      <c r="K74" s="84">
        <f t="shared" ca="1" si="54"/>
        <v>-2000</v>
      </c>
      <c r="L74" s="85" t="str">
        <f t="shared" ref="L74:L80" ca="1" si="55">IF(ISERROR(+K74/F74)," ",(+K74/F74))</f>
        <v xml:space="preserve"> </v>
      </c>
      <c r="M74" s="75"/>
      <c r="N74" s="75"/>
      <c r="O74" s="55">
        <f>+O75+O76</f>
        <v>0</v>
      </c>
      <c r="P74" s="55">
        <f t="shared" ref="P74:U74" si="56">+P75+P76</f>
        <v>0</v>
      </c>
      <c r="Q74" s="55">
        <f t="shared" si="56"/>
        <v>0</v>
      </c>
      <c r="R74" s="55">
        <f t="shared" si="56"/>
        <v>0</v>
      </c>
      <c r="S74" s="55">
        <f t="shared" si="56"/>
        <v>0</v>
      </c>
      <c r="T74" s="55">
        <f t="shared" si="56"/>
        <v>0</v>
      </c>
      <c r="U74" s="55">
        <f t="shared" ca="1" si="56"/>
        <v>2000</v>
      </c>
      <c r="W74" s="84">
        <f ca="1">+W75+W76</f>
        <v>-2000</v>
      </c>
      <c r="X74" s="85" t="str">
        <f ca="1">IF(ISERROR(+W74/F74)," ",(+W74/F74))</f>
        <v xml:space="preserve"> </v>
      </c>
      <c r="Y74" s="84"/>
    </row>
    <row r="75" spans="1:25" ht="13.8" outlineLevel="1" x14ac:dyDescent="0.25">
      <c r="A75" s="98" t="str">
        <f t="shared" si="53"/>
        <v>B3.1</v>
      </c>
      <c r="C75" s="45" t="s">
        <v>302</v>
      </c>
      <c r="D75" s="45" t="s">
        <v>253</v>
      </c>
      <c r="E75" s="45" t="s">
        <v>328</v>
      </c>
      <c r="F75" s="100">
        <v>0</v>
      </c>
      <c r="H75" s="134">
        <f ca="1">SUMIF('LISTE DES TRANSACTIONS REP 02'!A:G,A75,'LISTE DES TRANSACTIONS REP 02'!G:G)</f>
        <v>0</v>
      </c>
      <c r="I75" s="134">
        <f ca="1">+' RAPPORT FINANCIER N° 01'!H75</f>
        <v>0</v>
      </c>
      <c r="J75" s="145">
        <f t="shared" ref="J75:J76" ca="1" si="57">+H75+I75</f>
        <v>0</v>
      </c>
      <c r="K75" s="134">
        <f t="shared" ref="K75:K76" ca="1" si="58">+F75-J75</f>
        <v>0</v>
      </c>
      <c r="L75" s="135" t="str">
        <f t="shared" ca="1" si="55"/>
        <v xml:space="preserve"> </v>
      </c>
      <c r="M75" s="133"/>
      <c r="N75" s="133"/>
      <c r="O75" s="67"/>
      <c r="P75" s="67"/>
      <c r="Q75" s="67"/>
      <c r="R75" s="67"/>
      <c r="S75" s="67"/>
      <c r="T75" s="67"/>
      <c r="U75" s="67">
        <f t="shared" ref="U75:U76" ca="1" si="59">+J75+O75+P75+Q75+R75+S75+T75</f>
        <v>0</v>
      </c>
      <c r="W75" s="149">
        <f t="shared" ref="W75:W76" ca="1" si="60">+F75-U75</f>
        <v>0</v>
      </c>
      <c r="X75" s="139" t="str">
        <f t="shared" ref="X75:X76" ca="1" si="61">IF(ISERROR(+W75/F75)," ",(+W75/F75))</f>
        <v xml:space="preserve"> </v>
      </c>
      <c r="Y75" s="149"/>
    </row>
    <row r="76" spans="1:25" ht="13.8" outlineLevel="1" x14ac:dyDescent="0.25">
      <c r="A76" s="98" t="str">
        <f t="shared" si="53"/>
        <v>B3.2</v>
      </c>
      <c r="C76" s="45" t="s">
        <v>302</v>
      </c>
      <c r="D76" s="45" t="s">
        <v>271</v>
      </c>
      <c r="E76" s="45" t="s">
        <v>330</v>
      </c>
      <c r="F76" s="100">
        <v>0</v>
      </c>
      <c r="H76" s="134">
        <f ca="1">SUMIF('LISTE DES TRANSACTIONS REP 02'!A:G,A76,'LISTE DES TRANSACTIONS REP 02'!G:G)</f>
        <v>0</v>
      </c>
      <c r="I76" s="134">
        <f ca="1">+' RAPPORT FINANCIER N° 01'!H76</f>
        <v>2000</v>
      </c>
      <c r="J76" s="145">
        <f t="shared" ca="1" si="57"/>
        <v>2000</v>
      </c>
      <c r="K76" s="134">
        <f t="shared" ca="1" si="58"/>
        <v>-2000</v>
      </c>
      <c r="L76" s="135" t="str">
        <f t="shared" ca="1" si="55"/>
        <v xml:space="preserve"> </v>
      </c>
      <c r="M76" s="133"/>
      <c r="N76" s="133"/>
      <c r="O76" s="67"/>
      <c r="P76" s="67"/>
      <c r="Q76" s="67"/>
      <c r="R76" s="67"/>
      <c r="S76" s="67"/>
      <c r="T76" s="67"/>
      <c r="U76" s="67">
        <f t="shared" ca="1" si="59"/>
        <v>2000</v>
      </c>
      <c r="W76" s="149">
        <f t="shared" ca="1" si="60"/>
        <v>-2000</v>
      </c>
      <c r="X76" s="139" t="str">
        <f t="shared" ca="1" si="61"/>
        <v xml:space="preserve"> </v>
      </c>
      <c r="Y76" s="149"/>
    </row>
    <row r="77" spans="1:25" ht="30" customHeight="1" thickBot="1" x14ac:dyDescent="0.3">
      <c r="A77" s="98" t="str">
        <f t="shared" si="53"/>
        <v>C. Coûts de structure</v>
      </c>
      <c r="C77" s="191" t="s">
        <v>331</v>
      </c>
      <c r="D77" s="191"/>
      <c r="E77" s="191"/>
      <c r="F77" s="54">
        <f>+F78</f>
        <v>24423.000000000004</v>
      </c>
      <c r="G77" s="50"/>
      <c r="H77" s="70">
        <f t="shared" ref="H77:U78" ca="1" si="62">+H78</f>
        <v>11.290322580645162</v>
      </c>
      <c r="I77" s="70">
        <f t="shared" ca="1" si="62"/>
        <v>2109.0322580645161</v>
      </c>
      <c r="J77" s="70">
        <f t="shared" ca="1" si="62"/>
        <v>2120.3225806451615</v>
      </c>
      <c r="K77" s="70">
        <f t="shared" ca="1" si="62"/>
        <v>22302.677419354841</v>
      </c>
      <c r="L77" s="83">
        <f t="shared" ca="1" si="55"/>
        <v>0.91318336892907659</v>
      </c>
      <c r="M77" s="74"/>
      <c r="N77" s="74"/>
      <c r="O77" s="54">
        <f t="shared" si="62"/>
        <v>0</v>
      </c>
      <c r="P77" s="54">
        <f t="shared" si="62"/>
        <v>0</v>
      </c>
      <c r="Q77" s="54">
        <f t="shared" si="62"/>
        <v>0</v>
      </c>
      <c r="R77" s="54">
        <f t="shared" si="62"/>
        <v>0</v>
      </c>
      <c r="S77" s="54">
        <f t="shared" si="62"/>
        <v>0</v>
      </c>
      <c r="T77" s="54">
        <f t="shared" si="62"/>
        <v>0</v>
      </c>
      <c r="U77" s="54">
        <f t="shared" ca="1" si="62"/>
        <v>2120.3225806451615</v>
      </c>
      <c r="V77" s="50"/>
      <c r="W77" s="70">
        <f t="shared" ref="W77:W78" ca="1" si="63">+W78</f>
        <v>22302.677419354841</v>
      </c>
      <c r="X77" s="83">
        <f ca="1">IF(ISERROR(+W77/F77)," ",(+W77/F77))</f>
        <v>0.91318336892907659</v>
      </c>
      <c r="Y77" s="70"/>
    </row>
    <row r="78" spans="1:25" s="10" customFormat="1" ht="13.8" thickBot="1" x14ac:dyDescent="0.3">
      <c r="A78" s="98" t="str">
        <f t="shared" si="53"/>
        <v>C1</v>
      </c>
      <c r="B78" s="93"/>
      <c r="C78" s="51" t="s">
        <v>333</v>
      </c>
      <c r="D78" s="52">
        <v>1</v>
      </c>
      <c r="E78" s="53" t="s">
        <v>334</v>
      </c>
      <c r="F78" s="55">
        <f>+F79</f>
        <v>24423.000000000004</v>
      </c>
      <c r="G78" s="97"/>
      <c r="H78" s="84">
        <f t="shared" ca="1" si="62"/>
        <v>11.290322580645162</v>
      </c>
      <c r="I78" s="84">
        <f t="shared" ca="1" si="62"/>
        <v>2109.0322580645161</v>
      </c>
      <c r="J78" s="84">
        <f t="shared" ca="1" si="62"/>
        <v>2120.3225806451615</v>
      </c>
      <c r="K78" s="84">
        <f t="shared" ca="1" si="62"/>
        <v>22302.677419354841</v>
      </c>
      <c r="L78" s="85">
        <f t="shared" ca="1" si="55"/>
        <v>0.91318336892907659</v>
      </c>
      <c r="M78" s="75"/>
      <c r="N78" s="75"/>
      <c r="O78" s="55">
        <f t="shared" si="62"/>
        <v>0</v>
      </c>
      <c r="P78" s="55">
        <f t="shared" si="62"/>
        <v>0</v>
      </c>
      <c r="Q78" s="55">
        <f t="shared" si="62"/>
        <v>0</v>
      </c>
      <c r="R78" s="55">
        <f t="shared" si="62"/>
        <v>0</v>
      </c>
      <c r="S78" s="55">
        <f t="shared" si="62"/>
        <v>0</v>
      </c>
      <c r="T78" s="55">
        <f t="shared" si="62"/>
        <v>0</v>
      </c>
      <c r="U78" s="55">
        <f t="shared" ca="1" si="62"/>
        <v>2120.3225806451615</v>
      </c>
      <c r="V78" s="97"/>
      <c r="W78" s="84">
        <f t="shared" ca="1" si="63"/>
        <v>22302.677419354841</v>
      </c>
      <c r="X78" s="85">
        <f ca="1">IF(ISERROR(+W78/F78)," ",(+W78/F78))</f>
        <v>0.91318336892907659</v>
      </c>
      <c r="Y78" s="84"/>
    </row>
    <row r="79" spans="1:25" ht="13.8" outlineLevel="1" x14ac:dyDescent="0.25">
      <c r="A79" s="98" t="str">
        <f t="shared" si="53"/>
        <v>C1.1</v>
      </c>
      <c r="C79" s="45" t="s">
        <v>333</v>
      </c>
      <c r="D79" s="45" t="s">
        <v>167</v>
      </c>
      <c r="E79" s="45" t="s">
        <v>335</v>
      </c>
      <c r="F79" s="100">
        <v>24423.000000000004</v>
      </c>
      <c r="H79" s="151">
        <f ca="1">+H6*' BUDGET'!I340</f>
        <v>11.290322580645162</v>
      </c>
      <c r="I79" s="134">
        <f ca="1">+' RAPPORT FINANCIER N° 01'!H79</f>
        <v>2109.0322580645161</v>
      </c>
      <c r="J79" s="151">
        <f t="shared" ref="J79" ca="1" si="64">+H79+I79</f>
        <v>2120.3225806451615</v>
      </c>
      <c r="K79" s="151">
        <f t="shared" ref="K79" ca="1" si="65">+F79-J79</f>
        <v>22302.677419354841</v>
      </c>
      <c r="L79" s="135">
        <f t="shared" ca="1" si="55"/>
        <v>0.91318336892907659</v>
      </c>
      <c r="M79" s="133"/>
      <c r="N79" s="133"/>
      <c r="O79" s="148"/>
      <c r="P79" s="148"/>
      <c r="Q79" s="148"/>
      <c r="R79" s="148"/>
      <c r="S79" s="148"/>
      <c r="T79" s="148"/>
      <c r="U79" s="148">
        <f t="shared" ref="U79" ca="1" si="66">+J79+O79+P79+Q79+R79+S79+T79</f>
        <v>2120.3225806451615</v>
      </c>
      <c r="W79" s="152">
        <f t="shared" ref="W79" ca="1" si="67">+F79-U79</f>
        <v>22302.677419354841</v>
      </c>
      <c r="X79" s="139">
        <f t="shared" ref="X79" ca="1" si="68">IF(ISERROR(+W79/F79)," ",(+W79/F79))</f>
        <v>0.91318336892907659</v>
      </c>
      <c r="Y79" s="152"/>
    </row>
    <row r="80" spans="1:25" ht="30" customHeight="1" thickBot="1" x14ac:dyDescent="0.3">
      <c r="A80" s="98"/>
      <c r="C80" s="389" t="s">
        <v>338</v>
      </c>
      <c r="D80" s="389"/>
      <c r="E80" s="389"/>
      <c r="F80" s="54">
        <f>+F6+F63+F77</f>
        <v>505323</v>
      </c>
      <c r="G80" s="50"/>
      <c r="H80" s="70">
        <f ca="1">+H6+H63+H77</f>
        <v>172.58064516129031</v>
      </c>
      <c r="I80" s="70">
        <f ca="1">+I6+I63+I77</f>
        <v>38238.06451612903</v>
      </c>
      <c r="J80" s="70">
        <f ca="1">+J6+J63+J77</f>
        <v>38410.645161290318</v>
      </c>
      <c r="K80" s="70">
        <f ca="1">+K6+K63+K77</f>
        <v>466912.3548387097</v>
      </c>
      <c r="L80" s="83">
        <f t="shared" ca="1" si="55"/>
        <v>0.92398793413066438</v>
      </c>
      <c r="M80" s="74"/>
      <c r="N80" s="74"/>
      <c r="O80" s="54">
        <f>+O6+O63+O77</f>
        <v>500</v>
      </c>
      <c r="P80" s="54">
        <f>+P6+P63+P77</f>
        <v>500</v>
      </c>
      <c r="Q80" s="54">
        <f>+Q6+Q63+Q77</f>
        <v>500</v>
      </c>
      <c r="R80" s="54">
        <f t="shared" ref="R80:T80" si="69">+R6+R63+R77</f>
        <v>2500</v>
      </c>
      <c r="S80" s="54">
        <f t="shared" si="69"/>
        <v>2000</v>
      </c>
      <c r="T80" s="54">
        <f t="shared" si="69"/>
        <v>2000</v>
      </c>
      <c r="U80" s="54">
        <f ca="1">+U6+U63+U77</f>
        <v>46410.645161290318</v>
      </c>
      <c r="V80" s="50"/>
      <c r="W80" s="70">
        <f ca="1">+W6+W63+W77</f>
        <v>458912.3548387097</v>
      </c>
      <c r="X80" s="83">
        <f ca="1">IF(ISERROR(+W80/F80)," ",(+W80/F80))</f>
        <v>0.90815647583567283</v>
      </c>
      <c r="Y80" s="70"/>
    </row>
    <row r="81" spans="1:3" ht="12.75" customHeight="1" x14ac:dyDescent="0.25">
      <c r="A81" s="98" t="str">
        <f t="shared" si="53"/>
        <v/>
      </c>
    </row>
    <row r="82" spans="1:3" ht="13.2" x14ac:dyDescent="0.25">
      <c r="A82" s="98" t="str">
        <f t="shared" si="53"/>
        <v>NB : Le Bénéficiaire est seul responsable de l’exactitude des informations financières fournies dans ces tableaux.</v>
      </c>
      <c r="C82" s="7" t="s">
        <v>339</v>
      </c>
    </row>
    <row r="83" spans="1:3" ht="12.75" customHeight="1" x14ac:dyDescent="0.25">
      <c r="A83" s="98" t="str">
        <f t="shared" si="53"/>
        <v/>
      </c>
    </row>
    <row r="84" spans="1:3" ht="13.2" x14ac:dyDescent="0.25">
      <c r="A84" s="98" t="str">
        <f t="shared" si="53"/>
        <v>Flexibilité budgétaire : voir article 14 de la convention de subvention</v>
      </c>
      <c r="C84" s="40" t="s">
        <v>340</v>
      </c>
    </row>
    <row r="85" spans="1:3" ht="12.75" customHeight="1" x14ac:dyDescent="0.25">
      <c r="A85" s="98" t="str">
        <f t="shared" si="53"/>
        <v/>
      </c>
    </row>
    <row r="86" spans="1:3" ht="12.75" customHeight="1" x14ac:dyDescent="0.25">
      <c r="A86" s="98" t="str">
        <f t="shared" si="53"/>
        <v/>
      </c>
    </row>
    <row r="87" spans="1:3" ht="12.75" customHeight="1" x14ac:dyDescent="0.25">
      <c r="A87" s="98" t="str">
        <f t="shared" si="53"/>
        <v/>
      </c>
    </row>
    <row r="88" spans="1:3" ht="12.75" customHeight="1" x14ac:dyDescent="0.25">
      <c r="A88" s="98" t="str">
        <f t="shared" si="53"/>
        <v/>
      </c>
    </row>
    <row r="89" spans="1:3" ht="12.75" customHeight="1" x14ac:dyDescent="0.25">
      <c r="A89" s="98" t="str">
        <f t="shared" si="53"/>
        <v/>
      </c>
    </row>
    <row r="90" spans="1:3" ht="12.75" customHeight="1" x14ac:dyDescent="0.25">
      <c r="A90" s="98" t="str">
        <f t="shared" si="53"/>
        <v/>
      </c>
    </row>
    <row r="91" spans="1:3" ht="12.75" customHeight="1" x14ac:dyDescent="0.25">
      <c r="A91" s="98" t="str">
        <f t="shared" si="53"/>
        <v/>
      </c>
    </row>
    <row r="92" spans="1:3" ht="12.75" customHeight="1" x14ac:dyDescent="0.25">
      <c r="A92" s="98" t="str">
        <f t="shared" si="53"/>
        <v/>
      </c>
    </row>
    <row r="93" spans="1:3" ht="12.75" customHeight="1" x14ac:dyDescent="0.25">
      <c r="A93" s="98" t="str">
        <f t="shared" si="53"/>
        <v/>
      </c>
    </row>
    <row r="94" spans="1:3" ht="12.75" customHeight="1" x14ac:dyDescent="0.25">
      <c r="A94" s="98" t="str">
        <f t="shared" si="53"/>
        <v/>
      </c>
    </row>
    <row r="95" spans="1:3" ht="12.75" customHeight="1" x14ac:dyDescent="0.25">
      <c r="A95" s="98" t="str">
        <f t="shared" si="53"/>
        <v/>
      </c>
    </row>
    <row r="96" spans="1:3" ht="12.75" customHeight="1" x14ac:dyDescent="0.25">
      <c r="A96" s="98" t="str">
        <f t="shared" si="53"/>
        <v/>
      </c>
    </row>
    <row r="97" spans="1:1" ht="12.75" customHeight="1" x14ac:dyDescent="0.25">
      <c r="A97" s="98" t="str">
        <f t="shared" si="53"/>
        <v/>
      </c>
    </row>
    <row r="98" spans="1:1" ht="12.75" customHeight="1" x14ac:dyDescent="0.25">
      <c r="A98" s="98" t="str">
        <f t="shared" si="53"/>
        <v/>
      </c>
    </row>
    <row r="99" spans="1:1" ht="12.75" customHeight="1" x14ac:dyDescent="0.25">
      <c r="A99" s="98" t="str">
        <f t="shared" si="53"/>
        <v/>
      </c>
    </row>
    <row r="100" spans="1:1" ht="12.75" customHeight="1" x14ac:dyDescent="0.25">
      <c r="A100" s="98" t="str">
        <f t="shared" si="53"/>
        <v/>
      </c>
    </row>
    <row r="101" spans="1:1" ht="12.75" customHeight="1" x14ac:dyDescent="0.25">
      <c r="A101" s="98" t="str">
        <f t="shared" si="53"/>
        <v/>
      </c>
    </row>
    <row r="102" spans="1:1" ht="12.75" customHeight="1" x14ac:dyDescent="0.25">
      <c r="A102" s="98" t="str">
        <f t="shared" si="53"/>
        <v/>
      </c>
    </row>
    <row r="103" spans="1:1" ht="12.75" customHeight="1" x14ac:dyDescent="0.25">
      <c r="A103" s="98" t="str">
        <f t="shared" si="53"/>
        <v/>
      </c>
    </row>
    <row r="104" spans="1:1" ht="12.75" customHeight="1" x14ac:dyDescent="0.25">
      <c r="A104" s="98" t="str">
        <f t="shared" si="53"/>
        <v/>
      </c>
    </row>
    <row r="105" spans="1:1" ht="12.75" customHeight="1" x14ac:dyDescent="0.25">
      <c r="A105" s="98" t="str">
        <f t="shared" si="53"/>
        <v/>
      </c>
    </row>
    <row r="106" spans="1:1" ht="12.75" customHeight="1" x14ac:dyDescent="0.25">
      <c r="A106" s="98" t="str">
        <f t="shared" si="53"/>
        <v/>
      </c>
    </row>
    <row r="107" spans="1:1" ht="12.75" customHeight="1" x14ac:dyDescent="0.25">
      <c r="A107" s="98" t="str">
        <f t="shared" si="53"/>
        <v/>
      </c>
    </row>
    <row r="108" spans="1:1" ht="12.75" customHeight="1" x14ac:dyDescent="0.25">
      <c r="A108" s="98" t="str">
        <f t="shared" si="53"/>
        <v/>
      </c>
    </row>
    <row r="109" spans="1:1" ht="12.75" customHeight="1" x14ac:dyDescent="0.25">
      <c r="A109" s="98" t="str">
        <f t="shared" si="53"/>
        <v/>
      </c>
    </row>
    <row r="110" spans="1:1" ht="12.75" customHeight="1" x14ac:dyDescent="0.25">
      <c r="A110" s="98" t="str">
        <f t="shared" si="53"/>
        <v/>
      </c>
    </row>
    <row r="111" spans="1:1" ht="12.75" customHeight="1" x14ac:dyDescent="0.25">
      <c r="A111" s="98" t="str">
        <f t="shared" si="53"/>
        <v/>
      </c>
    </row>
    <row r="112" spans="1:1" ht="12.75" customHeight="1" x14ac:dyDescent="0.25">
      <c r="A112" s="98" t="str">
        <f t="shared" si="53"/>
        <v/>
      </c>
    </row>
    <row r="113" spans="1:1" ht="12.75" customHeight="1" x14ac:dyDescent="0.25">
      <c r="A113" s="98" t="str">
        <f t="shared" si="53"/>
        <v/>
      </c>
    </row>
    <row r="114" spans="1:1" ht="12.75" customHeight="1" x14ac:dyDescent="0.25">
      <c r="A114" s="98" t="str">
        <f t="shared" si="53"/>
        <v/>
      </c>
    </row>
    <row r="115" spans="1:1" ht="12.75" customHeight="1" x14ac:dyDescent="0.25">
      <c r="A115" s="98" t="str">
        <f t="shared" si="53"/>
        <v/>
      </c>
    </row>
    <row r="116" spans="1:1" ht="12.75" customHeight="1" x14ac:dyDescent="0.25">
      <c r="A116" s="98"/>
    </row>
    <row r="117" spans="1:1" ht="12.75" customHeight="1" x14ac:dyDescent="0.25">
      <c r="A117" s="98"/>
    </row>
    <row r="118" spans="1:1" ht="12.75" customHeight="1" x14ac:dyDescent="0.25">
      <c r="A118" s="98" t="str">
        <f t="shared" si="53"/>
        <v/>
      </c>
    </row>
    <row r="119" spans="1:1" ht="12.75" customHeight="1" x14ac:dyDescent="0.25">
      <c r="A119" s="98" t="str">
        <f t="shared" si="53"/>
        <v/>
      </c>
    </row>
    <row r="120" spans="1:1" ht="12.75" customHeight="1" x14ac:dyDescent="0.25">
      <c r="A120" s="98" t="str">
        <f t="shared" si="53"/>
        <v/>
      </c>
    </row>
    <row r="121" spans="1:1" ht="12.75" customHeight="1" x14ac:dyDescent="0.25">
      <c r="A121" s="98" t="str">
        <f t="shared" si="53"/>
        <v/>
      </c>
    </row>
    <row r="122" spans="1:1" ht="12.75" customHeight="1" x14ac:dyDescent="0.25">
      <c r="A122" s="98" t="str">
        <f t="shared" si="53"/>
        <v/>
      </c>
    </row>
    <row r="123" spans="1:1" ht="12.75" customHeight="1" x14ac:dyDescent="0.25">
      <c r="A123" s="98" t="str">
        <f t="shared" si="53"/>
        <v/>
      </c>
    </row>
    <row r="124" spans="1:1" ht="12.75" customHeight="1" x14ac:dyDescent="0.25">
      <c r="A124" s="98" t="str">
        <f t="shared" si="53"/>
        <v/>
      </c>
    </row>
    <row r="125" spans="1:1" ht="12.75" customHeight="1" x14ac:dyDescent="0.25">
      <c r="A125" s="98" t="str">
        <f t="shared" si="53"/>
        <v/>
      </c>
    </row>
    <row r="126" spans="1:1" ht="12.75" customHeight="1" x14ac:dyDescent="0.25">
      <c r="A126" s="98" t="str">
        <f t="shared" si="53"/>
        <v/>
      </c>
    </row>
    <row r="127" spans="1:1" ht="12.75" customHeight="1" x14ac:dyDescent="0.25">
      <c r="A127" s="98" t="str">
        <f t="shared" si="53"/>
        <v/>
      </c>
    </row>
    <row r="128" spans="1:1" ht="12.75" customHeight="1" x14ac:dyDescent="0.25">
      <c r="A128" s="98" t="str">
        <f t="shared" si="53"/>
        <v/>
      </c>
    </row>
    <row r="129" spans="1:1" ht="12.75" customHeight="1" x14ac:dyDescent="0.25">
      <c r="A129" s="98" t="str">
        <f t="shared" si="53"/>
        <v/>
      </c>
    </row>
    <row r="130" spans="1:1" ht="12.75" customHeight="1" x14ac:dyDescent="0.25">
      <c r="A130" s="98" t="str">
        <f t="shared" si="53"/>
        <v/>
      </c>
    </row>
    <row r="131" spans="1:1" ht="12.75" customHeight="1" x14ac:dyDescent="0.25">
      <c r="A131" s="98" t="str">
        <f t="shared" si="53"/>
        <v/>
      </c>
    </row>
    <row r="132" spans="1:1" ht="12.75" customHeight="1" x14ac:dyDescent="0.25">
      <c r="A132" s="98" t="str">
        <f t="shared" si="53"/>
        <v/>
      </c>
    </row>
    <row r="133" spans="1:1" ht="12.75" customHeight="1" x14ac:dyDescent="0.25">
      <c r="A133" s="98" t="str">
        <f t="shared" si="53"/>
        <v/>
      </c>
    </row>
    <row r="134" spans="1:1" ht="12.75" customHeight="1" x14ac:dyDescent="0.25">
      <c r="A134" s="98" t="str">
        <f t="shared" si="53"/>
        <v/>
      </c>
    </row>
    <row r="135" spans="1:1" ht="12.75" customHeight="1" x14ac:dyDescent="0.25">
      <c r="A135" s="98" t="str">
        <f t="shared" si="53"/>
        <v/>
      </c>
    </row>
    <row r="136" spans="1:1" ht="12.75" customHeight="1" x14ac:dyDescent="0.25">
      <c r="A136" s="98" t="str">
        <f t="shared" si="53"/>
        <v/>
      </c>
    </row>
    <row r="137" spans="1:1" ht="12.75" customHeight="1" x14ac:dyDescent="0.25">
      <c r="A137" s="98" t="str">
        <f t="shared" ref="A137:A200" si="70">+CONCATENATE(C137,D137)</f>
        <v/>
      </c>
    </row>
    <row r="138" spans="1:1" ht="12.75" customHeight="1" x14ac:dyDescent="0.25">
      <c r="A138" s="98" t="str">
        <f t="shared" si="70"/>
        <v/>
      </c>
    </row>
    <row r="139" spans="1:1" ht="12.75" customHeight="1" x14ac:dyDescent="0.25">
      <c r="A139" s="98" t="str">
        <f t="shared" si="70"/>
        <v/>
      </c>
    </row>
    <row r="140" spans="1:1" ht="12.75" customHeight="1" x14ac:dyDescent="0.25">
      <c r="A140" s="98" t="str">
        <f t="shared" si="70"/>
        <v/>
      </c>
    </row>
    <row r="141" spans="1:1" ht="12.75" customHeight="1" x14ac:dyDescent="0.25">
      <c r="A141" s="98" t="str">
        <f t="shared" si="70"/>
        <v/>
      </c>
    </row>
    <row r="142" spans="1:1" ht="12.75" customHeight="1" x14ac:dyDescent="0.25">
      <c r="A142" s="98" t="str">
        <f t="shared" si="70"/>
        <v/>
      </c>
    </row>
    <row r="143" spans="1:1" ht="12.75" customHeight="1" x14ac:dyDescent="0.25">
      <c r="A143" s="98" t="str">
        <f t="shared" si="70"/>
        <v/>
      </c>
    </row>
    <row r="144" spans="1:1" ht="12.75" customHeight="1" x14ac:dyDescent="0.25">
      <c r="A144" s="98" t="str">
        <f t="shared" si="70"/>
        <v/>
      </c>
    </row>
    <row r="145" spans="1:1" ht="12.75" customHeight="1" x14ac:dyDescent="0.25">
      <c r="A145" s="98" t="str">
        <f t="shared" si="70"/>
        <v/>
      </c>
    </row>
    <row r="146" spans="1:1" ht="12.75" customHeight="1" x14ac:dyDescent="0.25">
      <c r="A146" s="98" t="str">
        <f t="shared" si="70"/>
        <v/>
      </c>
    </row>
    <row r="147" spans="1:1" ht="12.75" customHeight="1" x14ac:dyDescent="0.25">
      <c r="A147" s="98" t="str">
        <f t="shared" si="70"/>
        <v/>
      </c>
    </row>
    <row r="148" spans="1:1" ht="12.75" customHeight="1" x14ac:dyDescent="0.25">
      <c r="A148" s="98" t="str">
        <f t="shared" si="70"/>
        <v/>
      </c>
    </row>
    <row r="149" spans="1:1" ht="12.75" customHeight="1" x14ac:dyDescent="0.25">
      <c r="A149" s="98" t="str">
        <f t="shared" si="70"/>
        <v/>
      </c>
    </row>
    <row r="150" spans="1:1" ht="12.75" customHeight="1" x14ac:dyDescent="0.25">
      <c r="A150" s="98" t="str">
        <f t="shared" si="70"/>
        <v/>
      </c>
    </row>
    <row r="151" spans="1:1" ht="12.75" customHeight="1" x14ac:dyDescent="0.25">
      <c r="A151" s="98" t="str">
        <f t="shared" si="70"/>
        <v/>
      </c>
    </row>
    <row r="152" spans="1:1" ht="12.75" customHeight="1" x14ac:dyDescent="0.25">
      <c r="A152" s="98" t="str">
        <f t="shared" si="70"/>
        <v/>
      </c>
    </row>
    <row r="153" spans="1:1" ht="12.75" customHeight="1" x14ac:dyDescent="0.25">
      <c r="A153" s="98"/>
    </row>
    <row r="154" spans="1:1" ht="12.75" customHeight="1" x14ac:dyDescent="0.25">
      <c r="A154" s="98" t="str">
        <f t="shared" si="70"/>
        <v/>
      </c>
    </row>
    <row r="155" spans="1:1" ht="12.75" customHeight="1" x14ac:dyDescent="0.25">
      <c r="A155" s="98" t="str">
        <f t="shared" si="70"/>
        <v/>
      </c>
    </row>
    <row r="156" spans="1:1" ht="12.75" customHeight="1" x14ac:dyDescent="0.25">
      <c r="A156" s="98" t="str">
        <f t="shared" si="70"/>
        <v/>
      </c>
    </row>
    <row r="157" spans="1:1" ht="12.75" customHeight="1" x14ac:dyDescent="0.25">
      <c r="A157" s="98" t="str">
        <f t="shared" si="70"/>
        <v/>
      </c>
    </row>
    <row r="158" spans="1:1" ht="12.75" customHeight="1" x14ac:dyDescent="0.25">
      <c r="A158" s="98" t="str">
        <f t="shared" si="70"/>
        <v/>
      </c>
    </row>
    <row r="159" spans="1:1" ht="12.75" customHeight="1" x14ac:dyDescent="0.25">
      <c r="A159" s="98" t="str">
        <f t="shared" si="70"/>
        <v/>
      </c>
    </row>
    <row r="160" spans="1:1" ht="12.75" customHeight="1" x14ac:dyDescent="0.25">
      <c r="A160" s="98" t="str">
        <f t="shared" si="70"/>
        <v/>
      </c>
    </row>
    <row r="161" spans="1:1" ht="12.75" customHeight="1" x14ac:dyDescent="0.25">
      <c r="A161" s="98" t="str">
        <f t="shared" si="70"/>
        <v/>
      </c>
    </row>
    <row r="162" spans="1:1" ht="12.75" customHeight="1" x14ac:dyDescent="0.25">
      <c r="A162" s="98" t="str">
        <f t="shared" si="70"/>
        <v/>
      </c>
    </row>
    <row r="163" spans="1:1" ht="12.75" customHeight="1" x14ac:dyDescent="0.25">
      <c r="A163" s="98" t="str">
        <f t="shared" si="70"/>
        <v/>
      </c>
    </row>
    <row r="164" spans="1:1" ht="12.75" customHeight="1" x14ac:dyDescent="0.25">
      <c r="A164" s="98" t="str">
        <f t="shared" si="70"/>
        <v/>
      </c>
    </row>
    <row r="165" spans="1:1" ht="12.75" customHeight="1" x14ac:dyDescent="0.25">
      <c r="A165" s="98" t="str">
        <f t="shared" si="70"/>
        <v/>
      </c>
    </row>
    <row r="166" spans="1:1" ht="12.75" customHeight="1" x14ac:dyDescent="0.25">
      <c r="A166" s="98" t="str">
        <f t="shared" si="70"/>
        <v/>
      </c>
    </row>
    <row r="167" spans="1:1" ht="12.75" customHeight="1" x14ac:dyDescent="0.25">
      <c r="A167" s="98" t="str">
        <f t="shared" si="70"/>
        <v/>
      </c>
    </row>
    <row r="168" spans="1:1" ht="12.75" customHeight="1" x14ac:dyDescent="0.25">
      <c r="A168" s="98" t="str">
        <f t="shared" si="70"/>
        <v/>
      </c>
    </row>
    <row r="169" spans="1:1" ht="12.75" customHeight="1" x14ac:dyDescent="0.25">
      <c r="A169" s="98" t="str">
        <f t="shared" si="70"/>
        <v/>
      </c>
    </row>
    <row r="170" spans="1:1" ht="12.75" customHeight="1" x14ac:dyDescent="0.25">
      <c r="A170" s="98" t="str">
        <f t="shared" si="70"/>
        <v/>
      </c>
    </row>
    <row r="171" spans="1:1" ht="12.75" customHeight="1" x14ac:dyDescent="0.25">
      <c r="A171" s="98" t="str">
        <f t="shared" si="70"/>
        <v/>
      </c>
    </row>
    <row r="172" spans="1:1" ht="12.75" customHeight="1" x14ac:dyDescent="0.25">
      <c r="A172" s="98" t="str">
        <f t="shared" si="70"/>
        <v/>
      </c>
    </row>
    <row r="173" spans="1:1" ht="12.75" customHeight="1" x14ac:dyDescent="0.25">
      <c r="A173" s="98" t="str">
        <f t="shared" si="70"/>
        <v/>
      </c>
    </row>
    <row r="174" spans="1:1" ht="12.75" customHeight="1" x14ac:dyDescent="0.25">
      <c r="A174" s="98" t="str">
        <f t="shared" si="70"/>
        <v/>
      </c>
    </row>
    <row r="175" spans="1:1" ht="12.75" customHeight="1" x14ac:dyDescent="0.25">
      <c r="A175" s="98" t="str">
        <f t="shared" si="70"/>
        <v/>
      </c>
    </row>
    <row r="176" spans="1:1" ht="12.75" customHeight="1" x14ac:dyDescent="0.25">
      <c r="A176" s="98" t="str">
        <f t="shared" si="70"/>
        <v/>
      </c>
    </row>
    <row r="177" spans="1:1" ht="12.75" customHeight="1" x14ac:dyDescent="0.25">
      <c r="A177" s="98" t="str">
        <f t="shared" si="70"/>
        <v/>
      </c>
    </row>
    <row r="178" spans="1:1" ht="12.75" customHeight="1" x14ac:dyDescent="0.25">
      <c r="A178" s="98" t="str">
        <f t="shared" si="70"/>
        <v/>
      </c>
    </row>
    <row r="179" spans="1:1" ht="12.75" customHeight="1" x14ac:dyDescent="0.25">
      <c r="A179" s="98" t="str">
        <f t="shared" si="70"/>
        <v/>
      </c>
    </row>
    <row r="180" spans="1:1" ht="12.75" customHeight="1" x14ac:dyDescent="0.25">
      <c r="A180" s="98" t="str">
        <f t="shared" si="70"/>
        <v/>
      </c>
    </row>
    <row r="181" spans="1:1" ht="12.75" customHeight="1" x14ac:dyDescent="0.25">
      <c r="A181" s="98" t="str">
        <f t="shared" si="70"/>
        <v/>
      </c>
    </row>
    <row r="182" spans="1:1" ht="12.75" customHeight="1" x14ac:dyDescent="0.25">
      <c r="A182" s="98" t="str">
        <f t="shared" si="70"/>
        <v/>
      </c>
    </row>
    <row r="183" spans="1:1" ht="12.75" customHeight="1" x14ac:dyDescent="0.25">
      <c r="A183" s="98" t="str">
        <f t="shared" si="70"/>
        <v/>
      </c>
    </row>
    <row r="184" spans="1:1" ht="12.75" customHeight="1" x14ac:dyDescent="0.25">
      <c r="A184" s="98" t="str">
        <f t="shared" si="70"/>
        <v/>
      </c>
    </row>
    <row r="185" spans="1:1" ht="12.75" customHeight="1" x14ac:dyDescent="0.25">
      <c r="A185" s="98" t="str">
        <f t="shared" si="70"/>
        <v/>
      </c>
    </row>
    <row r="186" spans="1:1" ht="12.75" customHeight="1" x14ac:dyDescent="0.25">
      <c r="A186" s="98" t="str">
        <f t="shared" si="70"/>
        <v/>
      </c>
    </row>
    <row r="187" spans="1:1" ht="12.75" customHeight="1" x14ac:dyDescent="0.25">
      <c r="A187" s="98" t="str">
        <f t="shared" si="70"/>
        <v/>
      </c>
    </row>
    <row r="188" spans="1:1" ht="12.75" customHeight="1" x14ac:dyDescent="0.25">
      <c r="A188" s="98" t="str">
        <f t="shared" si="70"/>
        <v/>
      </c>
    </row>
    <row r="189" spans="1:1" ht="12.75" customHeight="1" x14ac:dyDescent="0.25">
      <c r="A189" s="98"/>
    </row>
    <row r="190" spans="1:1" ht="12.75" customHeight="1" x14ac:dyDescent="0.25">
      <c r="A190" s="98" t="str">
        <f t="shared" si="70"/>
        <v/>
      </c>
    </row>
    <row r="191" spans="1:1" ht="12.75" customHeight="1" x14ac:dyDescent="0.25">
      <c r="A191" s="98" t="str">
        <f t="shared" si="70"/>
        <v/>
      </c>
    </row>
    <row r="192" spans="1:1" ht="12.75" customHeight="1" x14ac:dyDescent="0.25">
      <c r="A192" s="98" t="str">
        <f t="shared" si="70"/>
        <v/>
      </c>
    </row>
    <row r="193" spans="1:1" ht="12.75" customHeight="1" x14ac:dyDescent="0.25">
      <c r="A193" s="98" t="str">
        <f t="shared" si="70"/>
        <v/>
      </c>
    </row>
    <row r="194" spans="1:1" ht="12.75" customHeight="1" x14ac:dyDescent="0.25">
      <c r="A194" s="98" t="str">
        <f t="shared" si="70"/>
        <v/>
      </c>
    </row>
    <row r="195" spans="1:1" ht="12.75" customHeight="1" x14ac:dyDescent="0.25">
      <c r="A195" s="98" t="str">
        <f t="shared" si="70"/>
        <v/>
      </c>
    </row>
    <row r="196" spans="1:1" ht="12.75" customHeight="1" x14ac:dyDescent="0.25">
      <c r="A196" s="98" t="str">
        <f t="shared" si="70"/>
        <v/>
      </c>
    </row>
    <row r="197" spans="1:1" ht="12.75" customHeight="1" x14ac:dyDescent="0.25">
      <c r="A197" s="98" t="str">
        <f t="shared" si="70"/>
        <v/>
      </c>
    </row>
    <row r="198" spans="1:1" ht="12.75" customHeight="1" x14ac:dyDescent="0.25">
      <c r="A198" s="98" t="str">
        <f t="shared" si="70"/>
        <v/>
      </c>
    </row>
    <row r="199" spans="1:1" ht="12.75" customHeight="1" x14ac:dyDescent="0.25">
      <c r="A199" s="98" t="str">
        <f t="shared" si="70"/>
        <v/>
      </c>
    </row>
    <row r="200" spans="1:1" ht="12.75" customHeight="1" x14ac:dyDescent="0.25">
      <c r="A200" s="98" t="str">
        <f t="shared" si="70"/>
        <v/>
      </c>
    </row>
    <row r="201" spans="1:1" ht="12.75" customHeight="1" x14ac:dyDescent="0.25">
      <c r="A201" s="98" t="str">
        <f t="shared" ref="A201:A264" si="71">+CONCATENATE(C201,D201)</f>
        <v/>
      </c>
    </row>
    <row r="202" spans="1:1" ht="12.75" customHeight="1" x14ac:dyDescent="0.25">
      <c r="A202" s="98" t="str">
        <f t="shared" si="71"/>
        <v/>
      </c>
    </row>
    <row r="203" spans="1:1" ht="12.75" customHeight="1" x14ac:dyDescent="0.25">
      <c r="A203" s="98" t="str">
        <f t="shared" si="71"/>
        <v/>
      </c>
    </row>
    <row r="204" spans="1:1" ht="12.75" customHeight="1" x14ac:dyDescent="0.25">
      <c r="A204" s="98" t="str">
        <f t="shared" si="71"/>
        <v/>
      </c>
    </row>
    <row r="205" spans="1:1" ht="12.75" customHeight="1" x14ac:dyDescent="0.25">
      <c r="A205" s="98" t="str">
        <f t="shared" si="71"/>
        <v/>
      </c>
    </row>
    <row r="206" spans="1:1" ht="12.75" customHeight="1" x14ac:dyDescent="0.25">
      <c r="A206" s="98" t="str">
        <f t="shared" si="71"/>
        <v/>
      </c>
    </row>
    <row r="207" spans="1:1" ht="12.75" customHeight="1" x14ac:dyDescent="0.25">
      <c r="A207" s="98" t="str">
        <f t="shared" si="71"/>
        <v/>
      </c>
    </row>
    <row r="208" spans="1:1" ht="12.75" customHeight="1" x14ac:dyDescent="0.25">
      <c r="A208" s="98" t="str">
        <f t="shared" si="71"/>
        <v/>
      </c>
    </row>
    <row r="209" spans="1:1" ht="12.75" customHeight="1" x14ac:dyDescent="0.25">
      <c r="A209" s="98" t="str">
        <f t="shared" si="71"/>
        <v/>
      </c>
    </row>
    <row r="210" spans="1:1" ht="12.75" customHeight="1" x14ac:dyDescent="0.25">
      <c r="A210" s="98" t="str">
        <f t="shared" si="71"/>
        <v/>
      </c>
    </row>
    <row r="211" spans="1:1" ht="12.75" customHeight="1" x14ac:dyDescent="0.25">
      <c r="A211" s="98" t="str">
        <f t="shared" si="71"/>
        <v/>
      </c>
    </row>
    <row r="212" spans="1:1" ht="12.75" customHeight="1" x14ac:dyDescent="0.25">
      <c r="A212" s="98" t="str">
        <f t="shared" si="71"/>
        <v/>
      </c>
    </row>
    <row r="213" spans="1:1" ht="12.75" customHeight="1" x14ac:dyDescent="0.25">
      <c r="A213" s="98" t="str">
        <f t="shared" si="71"/>
        <v/>
      </c>
    </row>
    <row r="214" spans="1:1" ht="12.75" customHeight="1" x14ac:dyDescent="0.25">
      <c r="A214" s="98" t="str">
        <f t="shared" si="71"/>
        <v/>
      </c>
    </row>
    <row r="215" spans="1:1" ht="12.75" customHeight="1" x14ac:dyDescent="0.25">
      <c r="A215" s="98" t="str">
        <f t="shared" si="71"/>
        <v/>
      </c>
    </row>
    <row r="216" spans="1:1" ht="12.75" customHeight="1" x14ac:dyDescent="0.25">
      <c r="A216" s="98" t="str">
        <f t="shared" si="71"/>
        <v/>
      </c>
    </row>
    <row r="217" spans="1:1" ht="12.75" customHeight="1" x14ac:dyDescent="0.25">
      <c r="A217" s="98" t="str">
        <f t="shared" si="71"/>
        <v/>
      </c>
    </row>
    <row r="218" spans="1:1" ht="12.75" customHeight="1" x14ac:dyDescent="0.25">
      <c r="A218" s="98" t="str">
        <f t="shared" si="71"/>
        <v/>
      </c>
    </row>
    <row r="219" spans="1:1" ht="12.75" customHeight="1" x14ac:dyDescent="0.25">
      <c r="A219" s="98" t="str">
        <f t="shared" si="71"/>
        <v/>
      </c>
    </row>
    <row r="220" spans="1:1" ht="12.75" customHeight="1" x14ac:dyDescent="0.25">
      <c r="A220" s="98" t="str">
        <f t="shared" si="71"/>
        <v/>
      </c>
    </row>
    <row r="221" spans="1:1" ht="12.75" customHeight="1" x14ac:dyDescent="0.25">
      <c r="A221" s="98" t="str">
        <f t="shared" si="71"/>
        <v/>
      </c>
    </row>
    <row r="222" spans="1:1" ht="12.75" customHeight="1" x14ac:dyDescent="0.25">
      <c r="A222" s="98" t="str">
        <f t="shared" si="71"/>
        <v/>
      </c>
    </row>
    <row r="223" spans="1:1" ht="12.75" customHeight="1" x14ac:dyDescent="0.25">
      <c r="A223" s="98" t="str">
        <f t="shared" si="71"/>
        <v/>
      </c>
    </row>
    <row r="224" spans="1:1" ht="12.75" customHeight="1" x14ac:dyDescent="0.25">
      <c r="A224" s="98" t="str">
        <f t="shared" si="71"/>
        <v/>
      </c>
    </row>
    <row r="225" spans="1:1" ht="12.75" customHeight="1" x14ac:dyDescent="0.25">
      <c r="A225" s="98"/>
    </row>
    <row r="226" spans="1:1" ht="12.75" customHeight="1" x14ac:dyDescent="0.25">
      <c r="A226" s="98"/>
    </row>
    <row r="227" spans="1:1" ht="12.75" customHeight="1" x14ac:dyDescent="0.25">
      <c r="A227" s="98" t="str">
        <f t="shared" si="71"/>
        <v/>
      </c>
    </row>
    <row r="228" spans="1:1" ht="12.75" customHeight="1" x14ac:dyDescent="0.25">
      <c r="A228" s="98" t="str">
        <f t="shared" si="71"/>
        <v/>
      </c>
    </row>
    <row r="229" spans="1:1" ht="12.75" customHeight="1" x14ac:dyDescent="0.25">
      <c r="A229" s="98" t="str">
        <f t="shared" si="71"/>
        <v/>
      </c>
    </row>
    <row r="230" spans="1:1" ht="12.75" customHeight="1" x14ac:dyDescent="0.25">
      <c r="A230" s="98" t="str">
        <f t="shared" si="71"/>
        <v/>
      </c>
    </row>
    <row r="231" spans="1:1" ht="12.75" customHeight="1" x14ac:dyDescent="0.25">
      <c r="A231" s="98" t="str">
        <f t="shared" si="71"/>
        <v/>
      </c>
    </row>
    <row r="232" spans="1:1" ht="12.75" customHeight="1" x14ac:dyDescent="0.25">
      <c r="A232" s="98" t="str">
        <f t="shared" si="71"/>
        <v/>
      </c>
    </row>
    <row r="233" spans="1:1" ht="12.75" customHeight="1" x14ac:dyDescent="0.25">
      <c r="A233" s="98" t="str">
        <f t="shared" si="71"/>
        <v/>
      </c>
    </row>
    <row r="234" spans="1:1" ht="12.75" customHeight="1" x14ac:dyDescent="0.25">
      <c r="A234" s="98" t="str">
        <f t="shared" si="71"/>
        <v/>
      </c>
    </row>
    <row r="235" spans="1:1" ht="12.75" customHeight="1" x14ac:dyDescent="0.25">
      <c r="A235" s="98" t="str">
        <f t="shared" si="71"/>
        <v/>
      </c>
    </row>
    <row r="236" spans="1:1" ht="12.75" customHeight="1" x14ac:dyDescent="0.25">
      <c r="A236" s="98" t="str">
        <f t="shared" si="71"/>
        <v/>
      </c>
    </row>
    <row r="237" spans="1:1" ht="12.75" customHeight="1" x14ac:dyDescent="0.25">
      <c r="A237" s="98" t="str">
        <f t="shared" si="71"/>
        <v/>
      </c>
    </row>
    <row r="238" spans="1:1" ht="12.75" customHeight="1" x14ac:dyDescent="0.25">
      <c r="A238" s="98" t="str">
        <f t="shared" si="71"/>
        <v/>
      </c>
    </row>
    <row r="239" spans="1:1" ht="12.75" customHeight="1" x14ac:dyDescent="0.25">
      <c r="A239" s="98" t="str">
        <f t="shared" si="71"/>
        <v/>
      </c>
    </row>
    <row r="240" spans="1:1" ht="12.75" customHeight="1" x14ac:dyDescent="0.25">
      <c r="A240" s="98" t="str">
        <f t="shared" si="71"/>
        <v/>
      </c>
    </row>
    <row r="241" spans="1:1" ht="12.75" customHeight="1" x14ac:dyDescent="0.25">
      <c r="A241" s="98" t="str">
        <f t="shared" si="71"/>
        <v/>
      </c>
    </row>
    <row r="242" spans="1:1" ht="12.75" customHeight="1" x14ac:dyDescent="0.25">
      <c r="A242" s="98"/>
    </row>
    <row r="243" spans="1:1" ht="12.75" customHeight="1" x14ac:dyDescent="0.25">
      <c r="A243" s="98" t="str">
        <f t="shared" si="71"/>
        <v/>
      </c>
    </row>
    <row r="244" spans="1:1" ht="12.75" customHeight="1" x14ac:dyDescent="0.25">
      <c r="A244" s="98" t="str">
        <f t="shared" si="71"/>
        <v/>
      </c>
    </row>
    <row r="245" spans="1:1" ht="12.75" customHeight="1" x14ac:dyDescent="0.25">
      <c r="A245" s="98" t="str">
        <f t="shared" si="71"/>
        <v/>
      </c>
    </row>
    <row r="246" spans="1:1" ht="12.75" customHeight="1" x14ac:dyDescent="0.25">
      <c r="A246" s="98" t="str">
        <f t="shared" si="71"/>
        <v/>
      </c>
    </row>
    <row r="247" spans="1:1" ht="12.75" customHeight="1" x14ac:dyDescent="0.25">
      <c r="A247" s="98" t="str">
        <f t="shared" si="71"/>
        <v/>
      </c>
    </row>
    <row r="248" spans="1:1" ht="12.75" customHeight="1" x14ac:dyDescent="0.25">
      <c r="A248" s="98" t="str">
        <f t="shared" si="71"/>
        <v/>
      </c>
    </row>
    <row r="249" spans="1:1" ht="12.75" customHeight="1" x14ac:dyDescent="0.25">
      <c r="A249" s="98" t="str">
        <f t="shared" si="71"/>
        <v/>
      </c>
    </row>
    <row r="250" spans="1:1" ht="12.75" customHeight="1" x14ac:dyDescent="0.25">
      <c r="A250" s="98" t="str">
        <f t="shared" si="71"/>
        <v/>
      </c>
    </row>
    <row r="251" spans="1:1" ht="12.75" customHeight="1" x14ac:dyDescent="0.25">
      <c r="A251" s="98" t="str">
        <f t="shared" si="71"/>
        <v/>
      </c>
    </row>
    <row r="252" spans="1:1" ht="12.75" customHeight="1" x14ac:dyDescent="0.25">
      <c r="A252" s="98" t="str">
        <f t="shared" si="71"/>
        <v/>
      </c>
    </row>
    <row r="253" spans="1:1" ht="12.75" customHeight="1" x14ac:dyDescent="0.25">
      <c r="A253" s="98" t="str">
        <f t="shared" si="71"/>
        <v/>
      </c>
    </row>
    <row r="254" spans="1:1" ht="12.75" customHeight="1" x14ac:dyDescent="0.25">
      <c r="A254" s="98" t="str">
        <f t="shared" si="71"/>
        <v/>
      </c>
    </row>
    <row r="255" spans="1:1" ht="12.75" customHeight="1" x14ac:dyDescent="0.25">
      <c r="A255" s="98" t="str">
        <f t="shared" si="71"/>
        <v/>
      </c>
    </row>
    <row r="256" spans="1:1" ht="12.75" customHeight="1" x14ac:dyDescent="0.25">
      <c r="A256" s="98" t="str">
        <f t="shared" si="71"/>
        <v/>
      </c>
    </row>
    <row r="257" spans="1:1" ht="12.75" customHeight="1" x14ac:dyDescent="0.25">
      <c r="A257" s="98" t="str">
        <f t="shared" si="71"/>
        <v/>
      </c>
    </row>
    <row r="258" spans="1:1" ht="12.75" customHeight="1" x14ac:dyDescent="0.25">
      <c r="A258" s="98" t="str">
        <f t="shared" si="71"/>
        <v/>
      </c>
    </row>
    <row r="259" spans="1:1" ht="12.75" customHeight="1" x14ac:dyDescent="0.25">
      <c r="A259" s="98" t="str">
        <f t="shared" si="71"/>
        <v/>
      </c>
    </row>
    <row r="260" spans="1:1" ht="12.75" customHeight="1" x14ac:dyDescent="0.25">
      <c r="A260" s="98" t="str">
        <f t="shared" si="71"/>
        <v/>
      </c>
    </row>
    <row r="261" spans="1:1" ht="12.75" customHeight="1" x14ac:dyDescent="0.25">
      <c r="A261" s="98" t="str">
        <f t="shared" si="71"/>
        <v/>
      </c>
    </row>
    <row r="262" spans="1:1" ht="12.75" customHeight="1" x14ac:dyDescent="0.25">
      <c r="A262" s="98" t="str">
        <f t="shared" si="71"/>
        <v/>
      </c>
    </row>
    <row r="263" spans="1:1" ht="12.75" customHeight="1" x14ac:dyDescent="0.25">
      <c r="A263" s="98" t="str">
        <f t="shared" si="71"/>
        <v/>
      </c>
    </row>
    <row r="264" spans="1:1" ht="12.75" customHeight="1" x14ac:dyDescent="0.25">
      <c r="A264" s="98" t="str">
        <f t="shared" si="71"/>
        <v/>
      </c>
    </row>
    <row r="265" spans="1:1" ht="12.75" customHeight="1" x14ac:dyDescent="0.25">
      <c r="A265" s="98" t="str">
        <f t="shared" ref="A265:A328" si="72">+CONCATENATE(C265,D265)</f>
        <v/>
      </c>
    </row>
    <row r="266" spans="1:1" ht="12.75" customHeight="1" x14ac:dyDescent="0.25">
      <c r="A266" s="98" t="str">
        <f t="shared" si="72"/>
        <v/>
      </c>
    </row>
    <row r="267" spans="1:1" ht="12.75" customHeight="1" x14ac:dyDescent="0.25">
      <c r="A267" s="98" t="str">
        <f t="shared" si="72"/>
        <v/>
      </c>
    </row>
    <row r="268" spans="1:1" ht="12.75" customHeight="1" x14ac:dyDescent="0.25">
      <c r="A268" s="98" t="str">
        <f t="shared" si="72"/>
        <v/>
      </c>
    </row>
    <row r="269" spans="1:1" ht="12.75" customHeight="1" x14ac:dyDescent="0.25">
      <c r="A269" s="98" t="str">
        <f t="shared" si="72"/>
        <v/>
      </c>
    </row>
    <row r="270" spans="1:1" ht="12.75" customHeight="1" x14ac:dyDescent="0.25">
      <c r="A270" s="98" t="str">
        <f t="shared" si="72"/>
        <v/>
      </c>
    </row>
    <row r="271" spans="1:1" ht="12.75" customHeight="1" x14ac:dyDescent="0.25">
      <c r="A271" s="98" t="str">
        <f t="shared" si="72"/>
        <v/>
      </c>
    </row>
    <row r="272" spans="1:1" ht="12.75" customHeight="1" x14ac:dyDescent="0.25">
      <c r="A272" s="98" t="str">
        <f t="shared" si="72"/>
        <v/>
      </c>
    </row>
    <row r="273" spans="1:1" ht="12.75" customHeight="1" x14ac:dyDescent="0.25">
      <c r="A273" s="98" t="str">
        <f t="shared" si="72"/>
        <v/>
      </c>
    </row>
    <row r="274" spans="1:1" ht="12.75" customHeight="1" x14ac:dyDescent="0.25">
      <c r="A274" s="98" t="str">
        <f t="shared" si="72"/>
        <v/>
      </c>
    </row>
    <row r="275" spans="1:1" ht="12.75" customHeight="1" x14ac:dyDescent="0.25">
      <c r="A275" s="98" t="str">
        <f t="shared" si="72"/>
        <v/>
      </c>
    </row>
    <row r="276" spans="1:1" ht="12.75" customHeight="1" x14ac:dyDescent="0.25">
      <c r="A276" s="98" t="str">
        <f t="shared" si="72"/>
        <v/>
      </c>
    </row>
    <row r="277" spans="1:1" ht="12.75" customHeight="1" x14ac:dyDescent="0.25">
      <c r="A277" s="98" t="str">
        <f t="shared" si="72"/>
        <v/>
      </c>
    </row>
    <row r="278" spans="1:1" ht="12.75" customHeight="1" x14ac:dyDescent="0.25">
      <c r="A278" s="98" t="str">
        <f t="shared" si="72"/>
        <v/>
      </c>
    </row>
    <row r="279" spans="1:1" ht="12.75" customHeight="1" x14ac:dyDescent="0.25">
      <c r="A279" s="98" t="str">
        <f t="shared" si="72"/>
        <v/>
      </c>
    </row>
    <row r="280" spans="1:1" ht="12.75" customHeight="1" x14ac:dyDescent="0.25">
      <c r="A280" s="98" t="str">
        <f t="shared" si="72"/>
        <v/>
      </c>
    </row>
    <row r="281" spans="1:1" ht="12.75" customHeight="1" x14ac:dyDescent="0.25">
      <c r="A281" s="98" t="str">
        <f t="shared" si="72"/>
        <v/>
      </c>
    </row>
    <row r="282" spans="1:1" ht="12.75" customHeight="1" thickBot="1" x14ac:dyDescent="0.3">
      <c r="A282" s="98" t="str">
        <f t="shared" si="72"/>
        <v/>
      </c>
    </row>
    <row r="283" spans="1:1" ht="12.75" customHeight="1" thickBot="1" x14ac:dyDescent="0.3">
      <c r="A283" s="156"/>
    </row>
    <row r="284" spans="1:1" ht="12.75" customHeight="1" thickBot="1" x14ac:dyDescent="0.3">
      <c r="A284" s="156"/>
    </row>
    <row r="285" spans="1:1" ht="12.75" customHeight="1" x14ac:dyDescent="0.25">
      <c r="A285" s="98" t="str">
        <f t="shared" si="72"/>
        <v/>
      </c>
    </row>
    <row r="286" spans="1:1" ht="12.75" customHeight="1" x14ac:dyDescent="0.25">
      <c r="A286" s="98" t="str">
        <f t="shared" si="72"/>
        <v/>
      </c>
    </row>
    <row r="287" spans="1:1" ht="12.75" customHeight="1" x14ac:dyDescent="0.25">
      <c r="A287" s="98" t="str">
        <f t="shared" si="72"/>
        <v/>
      </c>
    </row>
    <row r="288" spans="1:1" ht="12.75" customHeight="1" x14ac:dyDescent="0.25">
      <c r="A288" s="98" t="str">
        <f t="shared" si="72"/>
        <v/>
      </c>
    </row>
    <row r="289" spans="1:1" ht="12.75" customHeight="1" x14ac:dyDescent="0.25">
      <c r="A289" s="98" t="str">
        <f t="shared" si="72"/>
        <v/>
      </c>
    </row>
    <row r="290" spans="1:1" ht="12.75" customHeight="1" x14ac:dyDescent="0.25">
      <c r="A290" s="98" t="str">
        <f t="shared" si="72"/>
        <v/>
      </c>
    </row>
    <row r="291" spans="1:1" ht="12.75" customHeight="1" x14ac:dyDescent="0.25">
      <c r="A291" s="98" t="str">
        <f t="shared" si="72"/>
        <v/>
      </c>
    </row>
    <row r="292" spans="1:1" ht="12.75" customHeight="1" x14ac:dyDescent="0.25">
      <c r="A292" s="98" t="str">
        <f t="shared" si="72"/>
        <v/>
      </c>
    </row>
    <row r="293" spans="1:1" ht="12.75" customHeight="1" x14ac:dyDescent="0.25">
      <c r="A293" s="98" t="str">
        <f t="shared" si="72"/>
        <v/>
      </c>
    </row>
    <row r="294" spans="1:1" ht="12.75" customHeight="1" x14ac:dyDescent="0.25">
      <c r="A294" s="98" t="str">
        <f t="shared" si="72"/>
        <v/>
      </c>
    </row>
    <row r="295" spans="1:1" ht="12.75" customHeight="1" x14ac:dyDescent="0.25">
      <c r="A295" s="98" t="str">
        <f t="shared" si="72"/>
        <v/>
      </c>
    </row>
    <row r="296" spans="1:1" ht="12.75" customHeight="1" x14ac:dyDescent="0.25">
      <c r="A296" s="98" t="str">
        <f t="shared" si="72"/>
        <v/>
      </c>
    </row>
    <row r="297" spans="1:1" ht="12.75" customHeight="1" x14ac:dyDescent="0.25">
      <c r="A297" s="98" t="str">
        <f t="shared" si="72"/>
        <v/>
      </c>
    </row>
    <row r="298" spans="1:1" ht="12.75" customHeight="1" x14ac:dyDescent="0.25">
      <c r="A298" s="98" t="str">
        <f t="shared" si="72"/>
        <v/>
      </c>
    </row>
    <row r="299" spans="1:1" ht="12.75" customHeight="1" x14ac:dyDescent="0.25">
      <c r="A299" s="98" t="str">
        <f t="shared" si="72"/>
        <v/>
      </c>
    </row>
    <row r="300" spans="1:1" ht="12.75" customHeight="1" x14ac:dyDescent="0.25">
      <c r="A300" s="98" t="str">
        <f t="shared" si="72"/>
        <v/>
      </c>
    </row>
    <row r="301" spans="1:1" ht="12.75" customHeight="1" x14ac:dyDescent="0.25">
      <c r="A301" s="98" t="str">
        <f t="shared" si="72"/>
        <v/>
      </c>
    </row>
    <row r="302" spans="1:1" ht="12.75" customHeight="1" x14ac:dyDescent="0.25">
      <c r="A302" s="98" t="str">
        <f t="shared" si="72"/>
        <v/>
      </c>
    </row>
    <row r="303" spans="1:1" ht="12.75" customHeight="1" x14ac:dyDescent="0.25">
      <c r="A303" s="98" t="str">
        <f t="shared" si="72"/>
        <v/>
      </c>
    </row>
    <row r="304" spans="1:1" ht="12.75" customHeight="1" thickBot="1" x14ac:dyDescent="0.3">
      <c r="A304" s="98" t="str">
        <f t="shared" si="72"/>
        <v/>
      </c>
    </row>
    <row r="305" spans="1:1" ht="12.75" customHeight="1" thickBot="1" x14ac:dyDescent="0.3">
      <c r="A305" s="156"/>
    </row>
    <row r="306" spans="1:1" ht="12.75" customHeight="1" x14ac:dyDescent="0.25">
      <c r="A306" s="98" t="str">
        <f t="shared" si="72"/>
        <v/>
      </c>
    </row>
    <row r="307" spans="1:1" ht="12.75" customHeight="1" x14ac:dyDescent="0.25">
      <c r="A307" s="98" t="str">
        <f t="shared" si="72"/>
        <v/>
      </c>
    </row>
    <row r="308" spans="1:1" ht="12.75" customHeight="1" x14ac:dyDescent="0.25">
      <c r="A308" s="98" t="str">
        <f t="shared" si="72"/>
        <v/>
      </c>
    </row>
    <row r="309" spans="1:1" ht="12.75" customHeight="1" x14ac:dyDescent="0.25">
      <c r="A309" s="98" t="str">
        <f t="shared" si="72"/>
        <v/>
      </c>
    </row>
    <row r="310" spans="1:1" ht="12.75" customHeight="1" x14ac:dyDescent="0.25">
      <c r="A310" s="98" t="str">
        <f t="shared" si="72"/>
        <v/>
      </c>
    </row>
    <row r="311" spans="1:1" ht="12.75" customHeight="1" x14ac:dyDescent="0.25">
      <c r="A311" s="98" t="str">
        <f t="shared" si="72"/>
        <v/>
      </c>
    </row>
    <row r="312" spans="1:1" ht="12.75" customHeight="1" x14ac:dyDescent="0.25">
      <c r="A312" s="98" t="str">
        <f t="shared" si="72"/>
        <v/>
      </c>
    </row>
    <row r="313" spans="1:1" ht="12.75" customHeight="1" x14ac:dyDescent="0.25">
      <c r="A313" s="98" t="str">
        <f t="shared" si="72"/>
        <v/>
      </c>
    </row>
    <row r="314" spans="1:1" ht="12.75" customHeight="1" x14ac:dyDescent="0.25">
      <c r="A314" s="98" t="str">
        <f t="shared" si="72"/>
        <v/>
      </c>
    </row>
    <row r="315" spans="1:1" ht="12.75" customHeight="1" x14ac:dyDescent="0.25">
      <c r="A315" s="98" t="str">
        <f t="shared" si="72"/>
        <v/>
      </c>
    </row>
    <row r="316" spans="1:1" ht="12.75" customHeight="1" x14ac:dyDescent="0.25">
      <c r="A316" s="98" t="str">
        <f t="shared" si="72"/>
        <v/>
      </c>
    </row>
    <row r="317" spans="1:1" ht="12.75" customHeight="1" x14ac:dyDescent="0.25">
      <c r="A317" s="98" t="str">
        <f t="shared" si="72"/>
        <v/>
      </c>
    </row>
    <row r="318" spans="1:1" ht="12.75" customHeight="1" x14ac:dyDescent="0.25">
      <c r="A318" s="98" t="str">
        <f t="shared" si="72"/>
        <v/>
      </c>
    </row>
    <row r="319" spans="1:1" ht="12.75" customHeight="1" x14ac:dyDescent="0.25">
      <c r="A319" s="98" t="str">
        <f t="shared" si="72"/>
        <v/>
      </c>
    </row>
    <row r="320" spans="1:1" ht="12.75" customHeight="1" x14ac:dyDescent="0.25">
      <c r="A320" s="98" t="str">
        <f t="shared" si="72"/>
        <v/>
      </c>
    </row>
    <row r="321" spans="1:1" ht="12.75" customHeight="1" x14ac:dyDescent="0.25">
      <c r="A321" s="98" t="str">
        <f t="shared" si="72"/>
        <v/>
      </c>
    </row>
    <row r="322" spans="1:1" ht="12.75" customHeight="1" x14ac:dyDescent="0.25">
      <c r="A322" s="98" t="str">
        <f t="shared" si="72"/>
        <v/>
      </c>
    </row>
    <row r="323" spans="1:1" ht="12.75" customHeight="1" x14ac:dyDescent="0.25">
      <c r="A323" s="98" t="str">
        <f t="shared" si="72"/>
        <v/>
      </c>
    </row>
    <row r="324" spans="1:1" ht="12.75" customHeight="1" x14ac:dyDescent="0.25">
      <c r="A324" s="98" t="str">
        <f t="shared" si="72"/>
        <v/>
      </c>
    </row>
    <row r="325" spans="1:1" ht="12.75" customHeight="1" thickBot="1" x14ac:dyDescent="0.3">
      <c r="A325" s="98" t="str">
        <f t="shared" si="72"/>
        <v/>
      </c>
    </row>
    <row r="326" spans="1:1" ht="12.75" customHeight="1" thickBot="1" x14ac:dyDescent="0.3">
      <c r="A326" s="156"/>
    </row>
    <row r="327" spans="1:1" ht="12.75" customHeight="1" x14ac:dyDescent="0.25">
      <c r="A327" s="98" t="str">
        <f t="shared" si="72"/>
        <v/>
      </c>
    </row>
    <row r="328" spans="1:1" ht="12.75" customHeight="1" x14ac:dyDescent="0.25">
      <c r="A328" s="98" t="str">
        <f t="shared" si="72"/>
        <v/>
      </c>
    </row>
    <row r="329" spans="1:1" ht="12.75" customHeight="1" x14ac:dyDescent="0.25">
      <c r="A329" s="98" t="str">
        <f t="shared" ref="A329:A340" si="73">+CONCATENATE(C329,D329)</f>
        <v/>
      </c>
    </row>
    <row r="330" spans="1:1" ht="12.75" customHeight="1" x14ac:dyDescent="0.25">
      <c r="A330" s="98" t="str">
        <f t="shared" si="73"/>
        <v/>
      </c>
    </row>
    <row r="331" spans="1:1" ht="12.75" customHeight="1" x14ac:dyDescent="0.25">
      <c r="A331" s="98" t="str">
        <f t="shared" si="73"/>
        <v/>
      </c>
    </row>
    <row r="332" spans="1:1" ht="12.75" customHeight="1" x14ac:dyDescent="0.25">
      <c r="A332" s="98" t="str">
        <f t="shared" si="73"/>
        <v/>
      </c>
    </row>
    <row r="333" spans="1:1" ht="12.75" customHeight="1" x14ac:dyDescent="0.25">
      <c r="A333" s="98" t="str">
        <f t="shared" si="73"/>
        <v/>
      </c>
    </row>
    <row r="334" spans="1:1" ht="12.75" customHeight="1" x14ac:dyDescent="0.25">
      <c r="A334" s="98" t="str">
        <f t="shared" si="73"/>
        <v/>
      </c>
    </row>
    <row r="335" spans="1:1" ht="12.75" customHeight="1" x14ac:dyDescent="0.25">
      <c r="A335" s="98" t="str">
        <f t="shared" si="73"/>
        <v/>
      </c>
    </row>
    <row r="336" spans="1:1" ht="12.75" customHeight="1" thickBot="1" x14ac:dyDescent="0.3">
      <c r="A336" s="98" t="str">
        <f t="shared" si="73"/>
        <v/>
      </c>
    </row>
    <row r="337" spans="1:1" ht="12.75" customHeight="1" thickBot="1" x14ac:dyDescent="0.3">
      <c r="A337" s="156"/>
    </row>
    <row r="338" spans="1:1" ht="12.75" customHeight="1" thickBot="1" x14ac:dyDescent="0.3">
      <c r="A338" s="156"/>
    </row>
    <row r="339" spans="1:1" ht="12.75" customHeight="1" x14ac:dyDescent="0.25">
      <c r="A339" s="98"/>
    </row>
    <row r="340" spans="1:1" ht="12.75" customHeight="1" thickBot="1" x14ac:dyDescent="0.3">
      <c r="A340" s="98" t="str">
        <f t="shared" si="73"/>
        <v/>
      </c>
    </row>
    <row r="341" spans="1:1" ht="12.75" customHeight="1" x14ac:dyDescent="0.25">
      <c r="A341" s="179"/>
    </row>
  </sheetData>
  <mergeCells count="5">
    <mergeCell ref="C80:E80"/>
    <mergeCell ref="H4:L4"/>
    <mergeCell ref="O4:U4"/>
    <mergeCell ref="W4:Y4"/>
    <mergeCell ref="C6:E6"/>
  </mergeCells>
  <conditionalFormatting sqref="L1:L1048576">
    <cfRule type="cellIs" dxfId="5" priority="1" operator="lessThan">
      <formula>0</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D9BA4-D90D-4055-8D30-5D2863BA1CA3}">
  <sheetPr codeName="Sheet10">
    <tabColor rgb="FF00B050"/>
  </sheetPr>
  <dimension ref="A1:K50"/>
  <sheetViews>
    <sheetView tabSelected="1" workbookViewId="0">
      <selection activeCell="A2" sqref="A2"/>
    </sheetView>
  </sheetViews>
  <sheetFormatPr baseColWidth="10" defaultColWidth="8.88671875" defaultRowHeight="13.2" x14ac:dyDescent="0.25"/>
  <cols>
    <col min="1" max="1" width="25.6640625" style="339" customWidth="1"/>
    <col min="2" max="2" width="25.6640625" style="189" customWidth="1"/>
    <col min="3" max="3" width="25.6640625" style="194" customWidth="1"/>
    <col min="4" max="4" width="25.6640625" style="16" customWidth="1"/>
    <col min="5" max="7" width="25.6640625" style="7" customWidth="1"/>
    <col min="8" max="8" width="25.6640625" style="16" customWidth="1"/>
    <col min="9" max="9" width="8.88671875" style="7"/>
    <col min="10" max="10" width="17.33203125" style="7" customWidth="1"/>
    <col min="11" max="11" width="16.109375" style="7" customWidth="1"/>
    <col min="12" max="16384" width="8.88671875" style="7"/>
  </cols>
  <sheetData>
    <row r="1" spans="1:11" ht="43.2" x14ac:dyDescent="0.25">
      <c r="A1" s="89" t="s">
        <v>392</v>
      </c>
      <c r="B1" s="89" t="s">
        <v>393</v>
      </c>
      <c r="C1" s="89" t="s">
        <v>394</v>
      </c>
      <c r="D1" s="90" t="s">
        <v>395</v>
      </c>
      <c r="E1" s="90" t="s">
        <v>396</v>
      </c>
      <c r="F1" s="90" t="s">
        <v>145</v>
      </c>
      <c r="G1" s="88" t="s">
        <v>397</v>
      </c>
      <c r="H1" s="88" t="s">
        <v>398</v>
      </c>
      <c r="J1" s="7" t="s">
        <v>399</v>
      </c>
      <c r="K1" s="195">
        <f>SUM(G:G)</f>
        <v>161.29032258064515</v>
      </c>
    </row>
    <row r="2" spans="1:11" ht="13.8" thickBot="1" x14ac:dyDescent="0.3">
      <c r="A2" s="337" t="s">
        <v>429</v>
      </c>
      <c r="B2" s="187">
        <v>45505</v>
      </c>
      <c r="C2" s="184">
        <v>150</v>
      </c>
      <c r="D2" s="185" t="s">
        <v>2</v>
      </c>
      <c r="E2" s="153">
        <v>500000</v>
      </c>
      <c r="F2" s="153">
        <v>3100</v>
      </c>
      <c r="G2" s="153">
        <f>+E2/F2</f>
        <v>161.29032258064515</v>
      </c>
      <c r="H2" s="185" t="s">
        <v>430</v>
      </c>
      <c r="J2" s="7" t="s">
        <v>404</v>
      </c>
      <c r="K2" s="195">
        <f ca="1">+' RAPPORT FINANCIER N° 02'!H63+' RAPPORT FINANCIER N° 02'!H6</f>
        <v>161.29032258064515</v>
      </c>
    </row>
    <row r="3" spans="1:11" ht="13.8" thickBot="1" x14ac:dyDescent="0.3">
      <c r="A3" s="338"/>
      <c r="B3" s="188"/>
      <c r="C3" s="193"/>
      <c r="D3" s="186"/>
      <c r="E3" s="137"/>
      <c r="F3" s="137"/>
      <c r="G3" s="137"/>
      <c r="H3" s="186"/>
      <c r="J3" s="7" t="s">
        <v>409</v>
      </c>
      <c r="K3" s="195">
        <f ca="1">+K1-K2</f>
        <v>0</v>
      </c>
    </row>
    <row r="4" spans="1:11" ht="13.8" thickBot="1" x14ac:dyDescent="0.3">
      <c r="A4" s="338"/>
      <c r="B4" s="188"/>
      <c r="C4" s="193"/>
      <c r="D4" s="186"/>
      <c r="E4" s="137"/>
      <c r="F4" s="137"/>
      <c r="G4" s="137"/>
      <c r="H4" s="186"/>
    </row>
    <row r="5" spans="1:11" ht="13.8" thickBot="1" x14ac:dyDescent="0.3">
      <c r="A5" s="338"/>
      <c r="B5" s="188"/>
      <c r="C5" s="193"/>
      <c r="D5" s="186"/>
      <c r="E5" s="137"/>
      <c r="F5" s="137"/>
      <c r="G5" s="137"/>
      <c r="H5" s="186"/>
      <c r="J5" s="7" t="s">
        <v>431</v>
      </c>
      <c r="K5" s="196">
        <v>36290.322580645159</v>
      </c>
    </row>
    <row r="6" spans="1:11" ht="13.8" thickBot="1" x14ac:dyDescent="0.3">
      <c r="A6" s="338"/>
      <c r="B6" s="188"/>
      <c r="C6" s="193"/>
      <c r="D6" s="186"/>
      <c r="E6" s="137"/>
      <c r="F6" s="137"/>
      <c r="G6" s="137"/>
      <c r="H6" s="186"/>
      <c r="J6" s="7" t="s">
        <v>432</v>
      </c>
      <c r="K6" s="196">
        <f ca="1">+' RAPPORT FINANCIER N° 02'!J6+' RAPPORT FINANCIER N° 02'!J63</f>
        <v>36290.322580645159</v>
      </c>
    </row>
    <row r="7" spans="1:11" ht="13.8" thickBot="1" x14ac:dyDescent="0.3">
      <c r="A7" s="338"/>
      <c r="B7" s="188"/>
      <c r="C7" s="193"/>
      <c r="D7" s="186"/>
      <c r="E7" s="137"/>
      <c r="F7" s="137"/>
      <c r="G7" s="137"/>
      <c r="H7" s="186"/>
    </row>
    <row r="8" spans="1:11" ht="13.8" thickBot="1" x14ac:dyDescent="0.3">
      <c r="A8" s="338"/>
      <c r="B8" s="188"/>
      <c r="C8" s="193"/>
      <c r="D8" s="186"/>
      <c r="E8" s="137"/>
      <c r="F8" s="137"/>
      <c r="G8" s="137"/>
      <c r="H8" s="186"/>
    </row>
    <row r="9" spans="1:11" ht="13.8" thickBot="1" x14ac:dyDescent="0.3">
      <c r="A9" s="338"/>
      <c r="B9" s="188"/>
      <c r="C9" s="193"/>
      <c r="D9" s="186"/>
      <c r="E9" s="137"/>
      <c r="F9" s="137"/>
      <c r="G9" s="137"/>
      <c r="H9" s="186"/>
    </row>
    <row r="10" spans="1:11" ht="13.8" thickBot="1" x14ac:dyDescent="0.3">
      <c r="A10" s="338"/>
      <c r="B10" s="188"/>
      <c r="C10" s="193"/>
      <c r="D10" s="186"/>
      <c r="E10" s="137"/>
      <c r="F10" s="137"/>
      <c r="G10" s="137"/>
      <c r="H10" s="186"/>
    </row>
    <row r="11" spans="1:11" ht="13.8" thickBot="1" x14ac:dyDescent="0.3">
      <c r="A11" s="338"/>
      <c r="B11" s="188"/>
      <c r="C11" s="193"/>
      <c r="D11" s="186"/>
      <c r="E11" s="137"/>
      <c r="F11" s="137"/>
      <c r="G11" s="137"/>
      <c r="H11" s="186"/>
    </row>
    <row r="12" spans="1:11" ht="13.8" thickBot="1" x14ac:dyDescent="0.3">
      <c r="A12" s="338"/>
      <c r="B12" s="188"/>
      <c r="C12" s="193"/>
      <c r="D12" s="186"/>
      <c r="E12" s="137"/>
      <c r="F12" s="137"/>
      <c r="G12" s="137"/>
      <c r="H12" s="186"/>
    </row>
    <row r="13" spans="1:11" ht="13.8" thickBot="1" x14ac:dyDescent="0.3">
      <c r="A13" s="338"/>
      <c r="B13" s="188"/>
      <c r="C13" s="193"/>
      <c r="D13" s="186"/>
      <c r="E13" s="137"/>
      <c r="F13" s="137"/>
      <c r="G13" s="137"/>
      <c r="H13" s="186"/>
    </row>
    <row r="14" spans="1:11" ht="13.8" thickBot="1" x14ac:dyDescent="0.3">
      <c r="A14" s="338"/>
      <c r="B14" s="188"/>
      <c r="C14" s="193"/>
      <c r="D14" s="186"/>
      <c r="E14" s="137"/>
      <c r="F14" s="137"/>
      <c r="G14" s="137"/>
      <c r="H14" s="186"/>
    </row>
    <row r="15" spans="1:11" ht="13.8" thickBot="1" x14ac:dyDescent="0.3">
      <c r="A15" s="338"/>
      <c r="B15" s="188"/>
      <c r="C15" s="193"/>
      <c r="D15" s="186"/>
      <c r="E15" s="137"/>
      <c r="F15" s="137"/>
      <c r="G15" s="137"/>
      <c r="H15" s="186"/>
    </row>
    <row r="16" spans="1:11" ht="13.8" thickBot="1" x14ac:dyDescent="0.3">
      <c r="A16" s="338"/>
      <c r="B16" s="188"/>
      <c r="C16" s="193"/>
      <c r="D16" s="186"/>
      <c r="E16" s="137"/>
      <c r="F16" s="137"/>
      <c r="G16" s="137"/>
      <c r="H16" s="186"/>
    </row>
    <row r="17" spans="1:8" ht="13.8" thickBot="1" x14ac:dyDescent="0.3">
      <c r="A17" s="338"/>
      <c r="B17" s="188"/>
      <c r="C17" s="193"/>
      <c r="D17" s="186"/>
      <c r="E17" s="137"/>
      <c r="F17" s="137"/>
      <c r="G17" s="137"/>
      <c r="H17" s="186"/>
    </row>
    <row r="18" spans="1:8" ht="13.8" thickBot="1" x14ac:dyDescent="0.3">
      <c r="A18" s="338"/>
      <c r="B18" s="188"/>
      <c r="C18" s="193"/>
      <c r="D18" s="186"/>
      <c r="E18" s="137"/>
      <c r="F18" s="137"/>
      <c r="G18" s="137"/>
      <c r="H18" s="186"/>
    </row>
    <row r="19" spans="1:8" ht="13.8" thickBot="1" x14ac:dyDescent="0.3">
      <c r="A19" s="338"/>
      <c r="B19" s="188"/>
      <c r="C19" s="193"/>
      <c r="D19" s="186"/>
      <c r="E19" s="137"/>
      <c r="F19" s="137"/>
      <c r="G19" s="137"/>
      <c r="H19" s="186"/>
    </row>
    <row r="20" spans="1:8" ht="13.8" thickBot="1" x14ac:dyDescent="0.3">
      <c r="A20" s="338"/>
      <c r="B20" s="188"/>
      <c r="C20" s="193"/>
      <c r="D20" s="186"/>
      <c r="E20" s="137"/>
      <c r="F20" s="137"/>
      <c r="G20" s="137"/>
      <c r="H20" s="186"/>
    </row>
    <row r="21" spans="1:8" ht="13.8" thickBot="1" x14ac:dyDescent="0.3">
      <c r="A21" s="338"/>
      <c r="B21" s="188"/>
      <c r="C21" s="193"/>
      <c r="D21" s="186"/>
      <c r="E21" s="137"/>
      <c r="F21" s="137"/>
      <c r="G21" s="137"/>
      <c r="H21" s="186"/>
    </row>
    <row r="22" spans="1:8" ht="13.8" thickBot="1" x14ac:dyDescent="0.3">
      <c r="A22" s="338"/>
      <c r="B22" s="188"/>
      <c r="C22" s="193"/>
      <c r="D22" s="186"/>
      <c r="E22" s="137"/>
      <c r="F22" s="137"/>
      <c r="G22" s="137"/>
      <c r="H22" s="186"/>
    </row>
    <row r="23" spans="1:8" ht="13.8" thickBot="1" x14ac:dyDescent="0.3">
      <c r="A23" s="338"/>
      <c r="B23" s="188"/>
      <c r="C23" s="193"/>
      <c r="D23" s="186"/>
      <c r="E23" s="137"/>
      <c r="F23" s="137"/>
      <c r="G23" s="137"/>
      <c r="H23" s="186"/>
    </row>
    <row r="24" spans="1:8" ht="13.8" thickBot="1" x14ac:dyDescent="0.3">
      <c r="A24" s="338"/>
      <c r="B24" s="188"/>
      <c r="C24" s="193"/>
      <c r="D24" s="186"/>
      <c r="E24" s="137"/>
      <c r="F24" s="137"/>
      <c r="G24" s="137"/>
      <c r="H24" s="186"/>
    </row>
    <row r="25" spans="1:8" ht="13.8" thickBot="1" x14ac:dyDescent="0.3">
      <c r="A25" s="338"/>
      <c r="B25" s="188"/>
      <c r="C25" s="193"/>
      <c r="D25" s="186"/>
      <c r="E25" s="137"/>
      <c r="F25" s="137"/>
      <c r="G25" s="137"/>
      <c r="H25" s="186"/>
    </row>
    <row r="26" spans="1:8" ht="13.8" thickBot="1" x14ac:dyDescent="0.3">
      <c r="A26" s="338"/>
      <c r="B26" s="188"/>
      <c r="C26" s="193"/>
      <c r="D26" s="186"/>
      <c r="E26" s="137"/>
      <c r="F26" s="137"/>
      <c r="G26" s="137"/>
      <c r="H26" s="186"/>
    </row>
    <row r="27" spans="1:8" ht="13.8" thickBot="1" x14ac:dyDescent="0.3">
      <c r="A27" s="338"/>
      <c r="B27" s="188"/>
      <c r="C27" s="193"/>
      <c r="D27" s="186"/>
      <c r="E27" s="137"/>
      <c r="F27" s="137"/>
      <c r="G27" s="137"/>
      <c r="H27" s="186"/>
    </row>
    <row r="28" spans="1:8" ht="13.8" thickBot="1" x14ac:dyDescent="0.3">
      <c r="A28" s="338"/>
      <c r="B28" s="188"/>
      <c r="C28" s="193"/>
      <c r="D28" s="186"/>
      <c r="E28" s="137"/>
      <c r="F28" s="137"/>
      <c r="G28" s="137"/>
      <c r="H28" s="186"/>
    </row>
    <row r="29" spans="1:8" ht="13.8" thickBot="1" x14ac:dyDescent="0.3">
      <c r="A29" s="338"/>
      <c r="B29" s="188"/>
      <c r="C29" s="193"/>
      <c r="D29" s="186"/>
      <c r="E29" s="137"/>
      <c r="F29" s="137"/>
      <c r="G29" s="137"/>
      <c r="H29" s="186"/>
    </row>
    <row r="30" spans="1:8" ht="13.8" thickBot="1" x14ac:dyDescent="0.3">
      <c r="A30" s="338"/>
      <c r="B30" s="188"/>
      <c r="C30" s="193"/>
      <c r="D30" s="186"/>
      <c r="E30" s="137"/>
      <c r="F30" s="137"/>
      <c r="G30" s="137"/>
      <c r="H30" s="186"/>
    </row>
    <row r="31" spans="1:8" ht="13.8" thickBot="1" x14ac:dyDescent="0.3">
      <c r="A31" s="338"/>
      <c r="B31" s="188"/>
      <c r="C31" s="193"/>
      <c r="D31" s="186"/>
      <c r="E31" s="137"/>
      <c r="F31" s="137"/>
      <c r="G31" s="137"/>
      <c r="H31" s="186"/>
    </row>
    <row r="32" spans="1:8" ht="13.8" thickBot="1" x14ac:dyDescent="0.3">
      <c r="A32" s="338"/>
      <c r="B32" s="188"/>
      <c r="C32" s="193"/>
      <c r="D32" s="186"/>
      <c r="E32" s="137"/>
      <c r="F32" s="137"/>
      <c r="G32" s="137"/>
      <c r="H32" s="186"/>
    </row>
    <row r="33" spans="1:8" ht="13.8" thickBot="1" x14ac:dyDescent="0.3">
      <c r="A33" s="338"/>
      <c r="B33" s="188"/>
      <c r="C33" s="193"/>
      <c r="D33" s="186"/>
      <c r="E33" s="137"/>
      <c r="F33" s="137"/>
      <c r="G33" s="137"/>
      <c r="H33" s="186"/>
    </row>
    <row r="34" spans="1:8" ht="13.8" thickBot="1" x14ac:dyDescent="0.3">
      <c r="A34" s="338"/>
      <c r="B34" s="188"/>
      <c r="C34" s="193"/>
      <c r="D34" s="186"/>
      <c r="E34" s="137"/>
      <c r="F34" s="137"/>
      <c r="G34" s="137"/>
      <c r="H34" s="186"/>
    </row>
    <row r="35" spans="1:8" ht="13.8" thickBot="1" x14ac:dyDescent="0.3">
      <c r="A35" s="338"/>
      <c r="B35" s="188"/>
      <c r="C35" s="193"/>
      <c r="D35" s="186"/>
      <c r="E35" s="137"/>
      <c r="F35" s="137"/>
      <c r="G35" s="137"/>
      <c r="H35" s="186"/>
    </row>
    <row r="36" spans="1:8" ht="13.8" thickBot="1" x14ac:dyDescent="0.3">
      <c r="A36" s="338"/>
      <c r="B36" s="188"/>
      <c r="C36" s="193"/>
      <c r="D36" s="186"/>
      <c r="E36" s="137"/>
      <c r="F36" s="137"/>
      <c r="G36" s="137"/>
      <c r="H36" s="186"/>
    </row>
    <row r="37" spans="1:8" ht="13.8" thickBot="1" x14ac:dyDescent="0.3">
      <c r="A37" s="338"/>
      <c r="B37" s="188"/>
      <c r="C37" s="193"/>
      <c r="D37" s="186"/>
      <c r="E37" s="137"/>
      <c r="F37" s="137"/>
      <c r="G37" s="137"/>
      <c r="H37" s="186"/>
    </row>
    <row r="38" spans="1:8" ht="13.8" thickBot="1" x14ac:dyDescent="0.3">
      <c r="A38" s="338"/>
      <c r="B38" s="188"/>
      <c r="C38" s="193"/>
      <c r="D38" s="186"/>
      <c r="E38" s="137"/>
      <c r="F38" s="137"/>
      <c r="G38" s="137"/>
      <c r="H38" s="186"/>
    </row>
    <row r="39" spans="1:8" ht="13.8" thickBot="1" x14ac:dyDescent="0.3">
      <c r="A39" s="338"/>
      <c r="B39" s="188"/>
      <c r="C39" s="193"/>
      <c r="D39" s="186"/>
      <c r="E39" s="137"/>
      <c r="F39" s="137"/>
      <c r="G39" s="137"/>
      <c r="H39" s="186"/>
    </row>
    <row r="40" spans="1:8" ht="13.8" thickBot="1" x14ac:dyDescent="0.3">
      <c r="A40" s="338"/>
      <c r="B40" s="188"/>
      <c r="C40" s="193"/>
      <c r="D40" s="186"/>
      <c r="E40" s="137"/>
      <c r="F40" s="137"/>
      <c r="G40" s="137"/>
      <c r="H40" s="186"/>
    </row>
    <row r="41" spans="1:8" ht="13.8" thickBot="1" x14ac:dyDescent="0.3">
      <c r="A41" s="338"/>
      <c r="B41" s="188"/>
      <c r="C41" s="193"/>
      <c r="D41" s="186"/>
      <c r="E41" s="137"/>
      <c r="F41" s="137"/>
      <c r="G41" s="137"/>
      <c r="H41" s="186"/>
    </row>
    <row r="42" spans="1:8" ht="13.8" thickBot="1" x14ac:dyDescent="0.3">
      <c r="A42" s="338"/>
      <c r="B42" s="188"/>
      <c r="C42" s="193"/>
      <c r="D42" s="186"/>
      <c r="E42" s="137"/>
      <c r="F42" s="137"/>
      <c r="G42" s="137"/>
      <c r="H42" s="186"/>
    </row>
    <row r="43" spans="1:8" ht="13.8" thickBot="1" x14ac:dyDescent="0.3">
      <c r="A43" s="338"/>
      <c r="B43" s="188"/>
      <c r="C43" s="193"/>
      <c r="D43" s="186"/>
      <c r="E43" s="137"/>
      <c r="F43" s="137"/>
      <c r="G43" s="137"/>
      <c r="H43" s="186"/>
    </row>
    <row r="44" spans="1:8" ht="13.8" thickBot="1" x14ac:dyDescent="0.3">
      <c r="A44" s="338"/>
      <c r="B44" s="188"/>
      <c r="C44" s="193"/>
      <c r="D44" s="186"/>
      <c r="E44" s="137"/>
      <c r="F44" s="137"/>
      <c r="G44" s="137"/>
      <c r="H44" s="186"/>
    </row>
    <row r="45" spans="1:8" ht="13.8" thickBot="1" x14ac:dyDescent="0.3">
      <c r="A45" s="338"/>
      <c r="B45" s="188"/>
      <c r="C45" s="193"/>
      <c r="D45" s="186"/>
      <c r="E45" s="137"/>
      <c r="F45" s="137"/>
      <c r="G45" s="137"/>
      <c r="H45" s="186"/>
    </row>
    <row r="46" spans="1:8" ht="13.8" thickBot="1" x14ac:dyDescent="0.3">
      <c r="A46" s="338"/>
      <c r="B46" s="188"/>
      <c r="C46" s="193"/>
      <c r="D46" s="186"/>
      <c r="E46" s="137"/>
      <c r="F46" s="137"/>
      <c r="G46" s="137"/>
      <c r="H46" s="186"/>
    </row>
    <row r="47" spans="1:8" ht="13.8" thickBot="1" x14ac:dyDescent="0.3">
      <c r="A47" s="338"/>
      <c r="B47" s="188"/>
      <c r="C47" s="193"/>
      <c r="D47" s="186"/>
      <c r="E47" s="137"/>
      <c r="F47" s="137"/>
      <c r="G47" s="137"/>
      <c r="H47" s="186"/>
    </row>
    <row r="48" spans="1:8" ht="13.8" thickBot="1" x14ac:dyDescent="0.3">
      <c r="A48" s="338"/>
      <c r="B48" s="188"/>
      <c r="C48" s="193"/>
      <c r="D48" s="186"/>
      <c r="E48" s="137"/>
      <c r="F48" s="137"/>
      <c r="G48" s="137"/>
      <c r="H48" s="186"/>
    </row>
    <row r="49" spans="1:8" ht="13.8" thickBot="1" x14ac:dyDescent="0.3">
      <c r="A49" s="338"/>
      <c r="B49" s="188"/>
      <c r="C49" s="193"/>
      <c r="D49" s="186"/>
      <c r="E49" s="137"/>
      <c r="F49" s="137"/>
      <c r="G49" s="137"/>
      <c r="H49" s="186"/>
    </row>
    <row r="50" spans="1:8" x14ac:dyDescent="0.25">
      <c r="A50" s="338"/>
      <c r="B50" s="188"/>
      <c r="C50" s="193"/>
      <c r="D50" s="186"/>
      <c r="E50" s="137"/>
      <c r="F50" s="137"/>
      <c r="G50" s="137"/>
      <c r="H50" s="186"/>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9124CE2-41D7-4059-A161-DCA0369397A7}">
          <x14:formula1>
            <xm:f>' BUDGET'!$A:$A</xm:f>
          </x14:formula1>
          <xm:sqref>A2:A50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SharedWithUsers xmlns="b6df7d5b-c217-44eb-add4-b00859b03a64">
      <UserInfo>
        <DisplayName/>
        <AccountId xsi:nil="true"/>
        <AccountType/>
      </UserInfo>
    </SharedWithUsers>
    <TaxCatchAll xmlns="b6df7d5b-c217-44eb-add4-b00859b03a64">
      <Value>26</Value>
      <Value>10</Value>
      <Value>2</Value>
      <Value>8</Value>
    </TaxCatchAll>
    <_dlc_DocId xmlns="b6df7d5b-c217-44eb-add4-b00859b03a64">6WVCMDRAQ7RD-738154572-58610</_dlc_DocId>
    <_dlc_DocIdUrl xmlns="b6df7d5b-c217-44eb-add4-b00859b03a64">
      <Url>https://enabelbe.sharepoint.com/sites/IntranetLogisticsAndProcurement/_layouts/15/DocIdRedir.aspx?ID=6WVCMDRAQ7RD-738154572-58610</Url>
      <Description>6WVCMDRAQ7RD-738154572-58610</Description>
    </_dlc_DocIdUrl>
    <personne xmlns="01658348-5354-4c90-8e64-ece5dffd82bb">
      <UserInfo>
        <DisplayName/>
        <AccountId xsi:nil="true"/>
        <AccountType/>
      </UserInfo>
    </personne>
    <gaf3ec5a67fc463eb9656c0859fc0579 xmlns="01658348-5354-4c90-8e64-ece5dffd82bb">
      <Terms xmlns="http://schemas.microsoft.com/office/infopath/2007/PartnerControls">
        <TermInfo xmlns="http://schemas.microsoft.com/office/infopath/2007/PartnerControls">
          <TermName xmlns="http://schemas.microsoft.com/office/infopath/2007/PartnerControls">OPS</TermName>
          <TermId xmlns="http://schemas.microsoft.com/office/infopath/2007/PartnerControls">f250bed5-14a2-4c4b-83d5-c0e7762d1032</TermId>
        </TermInfo>
      </Terms>
    </gaf3ec5a67fc463eb9656c0859fc0579>
    <kf78f8c6b1d84606b77c6edeecdda7a3 xmlns="01658348-5354-4c90-8e64-ece5dffd82bb">
      <Terms xmlns="http://schemas.microsoft.com/office/infopath/2007/PartnerControls">
        <TermInfo xmlns="http://schemas.microsoft.com/office/infopath/2007/PartnerControls">
          <TermName xmlns="http://schemas.microsoft.com/office/infopath/2007/PartnerControls">FR</TermName>
          <TermId xmlns="http://schemas.microsoft.com/office/infopath/2007/PartnerControls">e5b11214-e6fc-4287-b1cb-b050c041462c</TermId>
        </TermInfo>
      </Terms>
    </kf78f8c6b1d84606b77c6edeecdda7a3>
    <baff161f33e94fed8cda9fa99dabcff6 xmlns="b6df7d5b-c217-44eb-add4-b00859b03a64">
      <Terms xmlns="http://schemas.microsoft.com/office/infopath/2007/PartnerControls">
        <TermInfo xmlns="http://schemas.microsoft.com/office/infopath/2007/PartnerControls">
          <TermName xmlns="http://schemas.microsoft.com/office/infopath/2007/PartnerControls">08. PARTNERSHIPS ＆ CONTRACTS</TermName>
          <TermId xmlns="http://schemas.microsoft.com/office/infopath/2007/PartnerControls">8fa012b9-d987-44e3-bfb9-a564dd1f9647</TermId>
        </TermInfo>
      </Terms>
    </baff161f33e94fed8cda9fa99dabcff6>
    <k07e5c9dd8ef49a29772290d04896af4 xmlns="01658348-5354-4c90-8e64-ece5dffd82b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507c20e7-7939-4ae2-9a5d-822aa0fd4f74</TermId>
        </TermInfo>
      </Terms>
    </k07e5c9dd8ef49a29772290d04896af4>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04B36FF77229642AEB1CFEBEA5B53B8" ma:contentTypeVersion="25" ma:contentTypeDescription="Crée un document." ma:contentTypeScope="" ma:versionID="196372c2baff64a58e798e62b2a8a182">
  <xsd:schema xmlns:xsd="http://www.w3.org/2001/XMLSchema" xmlns:xs="http://www.w3.org/2001/XMLSchema" xmlns:p="http://schemas.microsoft.com/office/2006/metadata/properties" xmlns:ns2="01658348-5354-4c90-8e64-ece5dffd82bb" xmlns:ns3="b6df7d5b-c217-44eb-add4-b00859b03a64" targetNamespace="http://schemas.microsoft.com/office/2006/metadata/properties" ma:root="true" ma:fieldsID="4b9157edc50929876e90fa03d0e94000" ns2:_="" ns3:_="">
    <xsd:import namespace="01658348-5354-4c90-8e64-ece5dffd82bb"/>
    <xsd:import namespace="b6df7d5b-c217-44eb-add4-b00859b03a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kf78f8c6b1d84606b77c6edeecdda7a3" minOccurs="0"/>
                <xsd:element ref="ns3:TaxCatchAll" minOccurs="0"/>
                <xsd:element ref="ns2:k07e5c9dd8ef49a29772290d04896af4" minOccurs="0"/>
                <xsd:element ref="ns2:gaf3ec5a67fc463eb9656c0859fc0579"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ServiceAutoTags" minOccurs="0"/>
                <xsd:element ref="ns2:MediaLengthInSeconds" minOccurs="0"/>
                <xsd:element ref="ns3:baff161f33e94fed8cda9fa99dabcff6" minOccurs="0"/>
                <xsd:element ref="ns2:personne"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658348-5354-4c90-8e64-ece5dffd82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kf78f8c6b1d84606b77c6edeecdda7a3" ma:index="13" ma:taxonomy="true" ma:internalName="kf78f8c6b1d84606b77c6edeecdda7a3" ma:taxonomyFieldName="Language" ma:displayName="Language" ma:default="" ma:fieldId="{4f78f8c6-b1d8-4606-b77c-6edeecdda7a3}" ma:taxonomyMulti="true" ma:sspId="60552f54-6c29-411d-8801-9a0c08c1a1a0" ma:termSetId="df09f262-5bd0-48f7-8ff9-66e612052d7c" ma:anchorId="00000000-0000-0000-0000-000000000000" ma:open="false" ma:isKeyword="false">
      <xsd:complexType>
        <xsd:sequence>
          <xsd:element ref="pc:Terms" minOccurs="0" maxOccurs="1"/>
        </xsd:sequence>
      </xsd:complexType>
    </xsd:element>
    <xsd:element name="k07e5c9dd8ef49a29772290d04896af4" ma:index="16" nillable="true" ma:taxonomy="true" ma:internalName="k07e5c9dd8ef49a29772290d04896af4" ma:taxonomyFieldName="Type_Document" ma:displayName="Type_Document" ma:readOnly="false" ma:default="" ma:fieldId="{407e5c9d-d8ef-49a2-9772-290d04896af4}" ma:taxonomyMulti="true" ma:sspId="60552f54-6c29-411d-8801-9a0c08c1a1a0" ma:termSetId="33f81917-df70-4c8b-9cac-ffa47dc2aabf" ma:anchorId="00000000-0000-0000-0000-000000000000" ma:open="false" ma:isKeyword="false">
      <xsd:complexType>
        <xsd:sequence>
          <xsd:element ref="pc:Terms" minOccurs="0" maxOccurs="1"/>
        </xsd:sequence>
      </xsd:complexType>
    </xsd:element>
    <xsd:element name="gaf3ec5a67fc463eb9656c0859fc0579" ma:index="18" ma:taxonomy="true" ma:internalName="gaf3ec5a67fc463eb9656c0859fc0579" ma:taxonomyFieldName="Owner" ma:displayName="Owner" ma:readOnly="false" ma:default="" ma:fieldId="{0af3ec5a-67fc-463e-b965-6c0859fc0579}" ma:sspId="60552f54-6c29-411d-8801-9a0c08c1a1a0" ma:termSetId="fb26bd1f-a6d0-4298-bc9b-79d2ef6abc26" ma:anchorId="00000000-0000-0000-0000-000000000000" ma:open="false" ma:isKeyword="false">
      <xsd:complexType>
        <xsd:sequence>
          <xsd:element ref="pc:Terms" minOccurs="0" maxOccurs="1"/>
        </xsd:sequence>
      </xsd:complexType>
    </xsd:element>
    <xsd:element name="MediaServiceDateTaken" ma:index="24" nillable="true" ma:displayName="MediaServiceDateTaken" ma:hidden="true" ma:internalName="MediaServiceDateTaken" ma:readOnly="true">
      <xsd:simpleType>
        <xsd:restriction base="dms:Text"/>
      </xsd:simpleType>
    </xsd:element>
    <xsd:element name="MediaServiceAutoTags" ma:index="25" nillable="true" ma:displayName="Tags" ma:internalName="MediaServiceAutoTag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personne" ma:index="29" nillable="true" ma:displayName="personne" ma:format="Dropdown" ma:list="UserInfo" ma:SharePointGroup="0" ma:internalName="personn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df7d5b-c217-44eb-add4-b00859b03a6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643c2ca-1803-4b2f-959c-b65b7087f729}" ma:internalName="TaxCatchAll" ma:showField="CatchAllData" ma:web="b6df7d5b-c217-44eb-add4-b00859b03a6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_dlc_DocId" ma:index="21" nillable="true" ma:displayName="Valeur d’ID de document" ma:description="Valeur de l’ID de document affecté à cet élément." ma:indexed="true" ma:internalName="_dlc_DocId" ma:readOnly="true">
      <xsd:simpleType>
        <xsd:restriction base="dms:Text"/>
      </xsd:simpleType>
    </xsd:element>
    <xsd:element name="_dlc_DocIdUrl" ma:index="22"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baff161f33e94fed8cda9fa99dabcff6" ma:index="28" nillable="true" ma:taxonomy="true" ma:internalName="baff161f33e94fed8cda9fa99dabcff6" ma:taxonomyFieldName="ENABEL_Service" ma:displayName="Service" ma:fieldId="{baff161f-33e9-4fed-8cda-9fa99dabcff6}" ma:taxonomyMulti="true" ma:sspId="60552f54-6c29-411d-8801-9a0c08c1a1a0" ma:termSetId="8cc85afe-ee62-48e0-8530-30e3947c024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B3CEC80F-5A23-4121-B676-3EC4499597DD}">
  <ds:schemaRefs>
    <ds:schemaRef ds:uri="http://schemas.microsoft.com/sharepoint/events"/>
  </ds:schemaRefs>
</ds:datastoreItem>
</file>

<file path=customXml/itemProps2.xml><?xml version="1.0" encoding="utf-8"?>
<ds:datastoreItem xmlns:ds="http://schemas.openxmlformats.org/officeDocument/2006/customXml" ds:itemID="{7BF4FAB4-6F00-4FD4-8F98-D2AC395C8DBF}">
  <ds:schemaRefs>
    <ds:schemaRef ds:uri="http://schemas.microsoft.com/office/2006/metadata/properties"/>
    <ds:schemaRef ds:uri="http://schemas.microsoft.com/office/infopath/2007/PartnerControls"/>
    <ds:schemaRef ds:uri="b6df7d5b-c217-44eb-add4-b00859b03a64"/>
    <ds:schemaRef ds:uri="01658348-5354-4c90-8e64-ece5dffd82bb"/>
  </ds:schemaRefs>
</ds:datastoreItem>
</file>

<file path=customXml/itemProps3.xml><?xml version="1.0" encoding="utf-8"?>
<ds:datastoreItem xmlns:ds="http://schemas.openxmlformats.org/officeDocument/2006/customXml" ds:itemID="{94631F49-4BC5-4C71-ABB8-D9AE8A5B6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658348-5354-4c90-8e64-ece5dffd82bb"/>
    <ds:schemaRef ds:uri="b6df7d5b-c217-44eb-add4-b00859b03a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26BC6F6-DF51-4BA1-93C1-769B42CBAFE2}">
  <ds:schemaRefs>
    <ds:schemaRef ds:uri="http://schemas.microsoft.com/sharepoint/v3/contenttype/forms"/>
  </ds:schemaRefs>
</ds:datastoreItem>
</file>

<file path=customXml/itemProps5.xml><?xml version="1.0" encoding="utf-8"?>
<ds:datastoreItem xmlns:ds="http://schemas.openxmlformats.org/officeDocument/2006/customXml" ds:itemID="{7E18E0B3-3C01-4B5D-8BBD-F61CC3E79B9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sheet5</vt:lpstr>
      <vt:lpstr> GUIDE</vt:lpstr>
      <vt:lpstr> INFORMATIONS GÉNÉRALES</vt:lpstr>
      <vt:lpstr> BUDGET</vt:lpstr>
      <vt:lpstr> FICHE RECAPITULATIVE</vt:lpstr>
      <vt:lpstr> RAPPORT FINANCIER N° 01</vt:lpstr>
      <vt:lpstr> LISTE DES TRANSACTIONS REP 01</vt:lpstr>
      <vt:lpstr> RAPPORT FINANCIER N° 02</vt:lpstr>
      <vt:lpstr>LISTE DES TRANSACTIONS REP 02</vt:lpstr>
      <vt:lpstr> RAPPORT FINANCIER N° 03</vt:lpstr>
      <vt:lpstr>LISTE DES TRANSACTIONS REP 03</vt:lpstr>
      <vt:lpstr> RAPPORT FINANCIER N° 04</vt:lpstr>
      <vt:lpstr>LISTE DES TRANSACTIONS REP 04</vt:lpstr>
      <vt:lpstr> AMENDEMENT N° 01</vt:lpstr>
      <vt:lpstr> Feuille1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MURHONYI NTWALI, Jocelyne</cp:lastModifiedBy>
  <cp:revision/>
  <dcterms:created xsi:type="dcterms:W3CDTF">2000-04-10T10:46:44Z</dcterms:created>
  <dcterms:modified xsi:type="dcterms:W3CDTF">2024-10-21T14:39:04Z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_Document">
    <vt:lpwstr>8;#Template|507c20e7-7939-4ae2-9a5d-822aa0fd4f74</vt:lpwstr>
  </property>
  <property fmtid="{D5CDD505-2E9C-101B-9397-08002B2CF9AE}" pid="3" name="k07e5c9dd8ef49a29772290d04896af4">
    <vt:lpwstr>Template|507c20e7-7939-4ae2-9a5d-822aa0fd4f74</vt:lpwstr>
  </property>
  <property fmtid="{D5CDD505-2E9C-101B-9397-08002B2CF9AE}" pid="4" name="gaf3ec5a67fc463eb9656c0859fc0579">
    <vt:lpwstr>OPS|f250bed5-14a2-4c4b-83d5-c0e7762d1032</vt:lpwstr>
  </property>
  <property fmtid="{D5CDD505-2E9C-101B-9397-08002B2CF9AE}" pid="5" name="Owner">
    <vt:lpwstr>10;#OPS|f250bed5-14a2-4c4b-83d5-c0e7762d1032</vt:lpwstr>
  </property>
  <property fmtid="{D5CDD505-2E9C-101B-9397-08002B2CF9AE}" pid="6" name="Language">
    <vt:lpwstr>2;#FR|e5b11214-e6fc-4287-b1cb-b050c041462c</vt:lpwstr>
  </property>
  <property fmtid="{D5CDD505-2E9C-101B-9397-08002B2CF9AE}" pid="7" name="kf78f8c6b1d84606b77c6edeecdda7a3">
    <vt:lpwstr>EN|eb0f068f-7d92-44c4-a2e1-052290512cff</vt:lpwstr>
  </property>
  <property fmtid="{D5CDD505-2E9C-101B-9397-08002B2CF9AE}" pid="8" name="TaxCatchAll">
    <vt:lpwstr>26;#08. PARTNERSHIPS ＆ CONTRACTS|8fa012b9-d987-44e3-bfb9-a564dd1f9647;#4;#EN|eb0f068f-7d92-44c4-a2e1-052290512cff;#10;#OPS|f250bed5-14a2-4c4b-83d5-c0e7762d1032;#8;#Template|507c20e7-7939-4ae2-9a5d-822aa0fd4f74</vt:lpwstr>
  </property>
  <property fmtid="{D5CDD505-2E9C-101B-9397-08002B2CF9AE}" pid="9" name="_dlc_DocId">
    <vt:lpwstr>6WVCMDRAQ7RD-738154572-2730</vt:lpwstr>
  </property>
  <property fmtid="{D5CDD505-2E9C-101B-9397-08002B2CF9AE}" pid="10" name="_dlc_DocIdItemGuid">
    <vt:lpwstr>dbc5969d-5188-41bf-9561-8aed30ed38c1</vt:lpwstr>
  </property>
  <property fmtid="{D5CDD505-2E9C-101B-9397-08002B2CF9AE}" pid="11" name="_dlc_DocIdUrl">
    <vt:lpwstr>https://enabelbe.sharepoint.com/sites/IntranetLogisticsAndProcurement/_layouts/15/DocIdRedir.aspx?ID=6WVCMDRAQ7RD-738154572-2730, 6WVCMDRAQ7RD-738154572-2730</vt:lpwstr>
  </property>
  <property fmtid="{D5CDD505-2E9C-101B-9397-08002B2CF9AE}" pid="12" name="display_urn:schemas-microsoft-com:office:office#SharedWithUsers">
    <vt:lpwstr>MORHAIN, Alexandre</vt:lpwstr>
  </property>
  <property fmtid="{D5CDD505-2E9C-101B-9397-08002B2CF9AE}" pid="13" name="SharedWithUsers">
    <vt:lpwstr>138;#MORHAIN, Alexandre</vt:lpwstr>
  </property>
  <property fmtid="{D5CDD505-2E9C-101B-9397-08002B2CF9AE}" pid="14" name="baff161f33e94fed8cda9fa99dabcff6">
    <vt:lpwstr>08. PARTNERSHIPS ＆ CONTRACTS|8fa012b9-d987-44e3-bfb9-a564dd1f9647</vt:lpwstr>
  </property>
  <property fmtid="{D5CDD505-2E9C-101B-9397-08002B2CF9AE}" pid="15" name="ENABEL_Service">
    <vt:lpwstr>26;#08. PARTNERSHIPS ＆ CONTRACTS|8fa012b9-d987-44e3-bfb9-a564dd1f9647</vt:lpwstr>
  </property>
  <property fmtid="{D5CDD505-2E9C-101B-9397-08002B2CF9AE}" pid="16" name="personne">
    <vt:lpwstr/>
  </property>
  <property fmtid="{D5CDD505-2E9C-101B-9397-08002B2CF9AE}" pid="17" name="ContentTypeId">
    <vt:lpwstr>0x010100704B36FF77229642AEB1CFEBEA5B53B8</vt:lpwstr>
  </property>
  <property fmtid="{D5CDD505-2E9C-101B-9397-08002B2CF9AE}" pid="18" name="Order">
    <vt:r8>196100</vt:r8>
  </property>
  <property fmtid="{D5CDD505-2E9C-101B-9397-08002B2CF9AE}" pid="19" name="xd_Signature">
    <vt:bool>false</vt:bool>
  </property>
  <property fmtid="{D5CDD505-2E9C-101B-9397-08002B2CF9AE}" pid="20" name="xd_ProgID">
    <vt:lpwstr/>
  </property>
  <property fmtid="{D5CDD505-2E9C-101B-9397-08002B2CF9AE}" pid="21" name="ComplianceAssetId">
    <vt:lpwstr/>
  </property>
  <property fmtid="{D5CDD505-2E9C-101B-9397-08002B2CF9AE}" pid="22" name="TemplateUrl">
    <vt:lpwstr/>
  </property>
  <property fmtid="{D5CDD505-2E9C-101B-9397-08002B2CF9AE}" pid="23" name="_ExtendedDescription">
    <vt:lpwstr/>
  </property>
  <property fmtid="{D5CDD505-2E9C-101B-9397-08002B2CF9AE}" pid="24" name="TriggerFlowInfo">
    <vt:lpwstr/>
  </property>
  <property fmtid="{D5CDD505-2E9C-101B-9397-08002B2CF9AE}" pid="25" name="Document_Type">
    <vt:lpwstr/>
  </property>
  <property fmtid="{D5CDD505-2E9C-101B-9397-08002B2CF9AE}" pid="26" name="Document_Language">
    <vt:lpwstr>18;#FR|e5b11214-e6fc-4287-b1cb-b050c041462c</vt:lpwstr>
  </property>
  <property fmtid="{D5CDD505-2E9C-101B-9397-08002B2CF9AE}" pid="27" name="Country">
    <vt:lpwstr>1;#BEL|ff4ffeae-c722-491b-b0ff-ada5a56a847d</vt:lpwstr>
  </property>
  <property fmtid="{D5CDD505-2E9C-101B-9397-08002B2CF9AE}" pid="28" name="Document_Status">
    <vt:lpwstr/>
  </property>
  <property fmtid="{D5CDD505-2E9C-101B-9397-08002B2CF9AE}" pid="29" name="MediaServiceImageTags">
    <vt:lpwstr/>
  </property>
  <property fmtid="{D5CDD505-2E9C-101B-9397-08002B2CF9AE}" pid="30" name="Contract_reference">
    <vt:lpwstr/>
  </property>
  <property fmtid="{D5CDD505-2E9C-101B-9397-08002B2CF9AE}" pid="31" name="Project_code">
    <vt:lpwstr/>
  </property>
  <property fmtid="{D5CDD505-2E9C-101B-9397-08002B2CF9AE}" pid="32" name="e2b781e9cad840cd89b90f5a7e989839">
    <vt:lpwstr/>
  </property>
  <property fmtid="{D5CDD505-2E9C-101B-9397-08002B2CF9AE}" pid="33" name="l9d65098618b4a8fbbe87718e7187e6b">
    <vt:lpwstr/>
  </property>
</Properties>
</file>