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Marchés publics &amp;Subsides\Appui BDI\BDI23005-10088-Travaux BDS\"/>
    </mc:Choice>
  </mc:AlternateContent>
  <xr:revisionPtr revIDLastSave="0" documentId="13_ncr:1_{4A1E1ED6-94F7-40CA-8B79-A25D65FAB609}" xr6:coauthVersionLast="47" xr6:coauthVersionMax="47" xr10:uidLastSave="{00000000-0000-0000-0000-000000000000}"/>
  <bookViews>
    <workbookView xWindow="-108" yWindow="-108" windowWidth="23256" windowHeight="12456" tabRatio="874" activeTab="1" xr2:uid="{00000000-000D-0000-FFFF-FFFF00000000}"/>
  </bookViews>
  <sheets>
    <sheet name="BPU BDS " sheetId="1" r:id="rId1"/>
    <sheet name="DQE BDS" sheetId="9" r:id="rId2"/>
    <sheet name="DQE BDS " sheetId="2" state="hidden" r:id="rId3"/>
    <sheet name="BPU AMENAGEMENT EXTERIEUR " sheetId="7" r:id="rId4"/>
    <sheet name="DQE DES AMENAGEMENTS EXTERIEUR " sheetId="6" r:id="rId5"/>
    <sheet name="BPU GUERITE+GE" sheetId="4" r:id="rId6"/>
    <sheet name="DQE GUERITE +GE" sheetId="5" r:id="rId7"/>
    <sheet name="RECAPITULATIF " sheetId="8" r:id="rId8"/>
  </sheets>
  <externalReferences>
    <externalReference r:id="rId9"/>
    <externalReference r:id="rId10"/>
    <externalReference r:id="rId11"/>
    <externalReference r:id="rId12"/>
  </externalReferences>
  <definedNames>
    <definedName name="DBC">[1]macro!$B$1:$C$1000</definedName>
    <definedName name="offre">[2]macro!$B$1:$C$1000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6" l="1"/>
  <c r="E67" i="6"/>
  <c r="F67" i="6" s="1"/>
  <c r="E66" i="6"/>
  <c r="F66" i="6" s="1"/>
  <c r="I121" i="4" l="1"/>
  <c r="J121" i="4" s="1"/>
  <c r="L121" i="4" s="1"/>
  <c r="V121" i="4"/>
  <c r="I122" i="4"/>
  <c r="J122" i="4" s="1"/>
  <c r="K122" i="4" s="1"/>
  <c r="V122" i="4"/>
  <c r="F121" i="5"/>
  <c r="D34" i="9"/>
  <c r="K121" i="4" l="1"/>
  <c r="M121" i="4"/>
  <c r="N121" i="4" s="1"/>
  <c r="L122" i="4"/>
  <c r="M122" i="4" l="1"/>
  <c r="N122" i="4" s="1"/>
  <c r="O121" i="4"/>
  <c r="P121" i="4" l="1"/>
  <c r="Q121" i="4" s="1"/>
  <c r="R121" i="4"/>
  <c r="S121" i="4" s="1"/>
  <c r="O122" i="4"/>
  <c r="P122" i="4" l="1"/>
  <c r="Q122" i="4" s="1"/>
  <c r="H121" i="4"/>
  <c r="R122" i="4" l="1"/>
  <c r="S122" i="4" s="1"/>
  <c r="H122" i="4" s="1"/>
  <c r="F122" i="4" s="1"/>
  <c r="E20" i="6" l="1"/>
  <c r="E25" i="6"/>
  <c r="E29" i="6"/>
  <c r="E31" i="6"/>
  <c r="E35" i="6"/>
  <c r="E43" i="6"/>
  <c r="E45" i="6"/>
  <c r="E46" i="6"/>
  <c r="E47" i="6"/>
  <c r="E52" i="6"/>
  <c r="E53" i="6"/>
  <c r="E54" i="6"/>
  <c r="E55" i="6"/>
  <c r="E56" i="6"/>
  <c r="E57" i="6"/>
  <c r="E58" i="6"/>
  <c r="E59" i="6"/>
  <c r="E61" i="6"/>
  <c r="E62" i="6"/>
  <c r="E63" i="6"/>
  <c r="E64" i="6"/>
  <c r="E18" i="6"/>
  <c r="I46" i="1"/>
  <c r="J46" i="1" s="1"/>
  <c r="K46" i="1" s="1"/>
  <c r="V46" i="1"/>
  <c r="E46" i="9"/>
  <c r="D45" i="9"/>
  <c r="F47" i="9"/>
  <c r="E114" i="9"/>
  <c r="E129" i="9"/>
  <c r="E34" i="9"/>
  <c r="L46" i="1" l="1"/>
  <c r="F34" i="9"/>
  <c r="E145" i="9"/>
  <c r="D31" i="9"/>
  <c r="M46" i="1" l="1"/>
  <c r="N46" i="1" s="1"/>
  <c r="F117" i="5"/>
  <c r="I118" i="5"/>
  <c r="F119" i="5"/>
  <c r="I116" i="5"/>
  <c r="J116" i="5" s="1"/>
  <c r="L116" i="5" s="1"/>
  <c r="F114" i="5"/>
  <c r="V119" i="5"/>
  <c r="V118" i="5"/>
  <c r="V117" i="5"/>
  <c r="V116" i="5"/>
  <c r="V115" i="5"/>
  <c r="I115" i="5"/>
  <c r="V114" i="5"/>
  <c r="I114" i="5"/>
  <c r="J114" i="5" s="1"/>
  <c r="K114" i="5" s="1"/>
  <c r="F46" i="9"/>
  <c r="I77" i="4"/>
  <c r="V77" i="4"/>
  <c r="V132" i="4"/>
  <c r="I132" i="4"/>
  <c r="V131" i="4"/>
  <c r="I131" i="4"/>
  <c r="J131" i="4" s="1"/>
  <c r="K131" i="4" s="1"/>
  <c r="V130" i="4"/>
  <c r="I130" i="4"/>
  <c r="V128" i="4"/>
  <c r="I128" i="4"/>
  <c r="J128" i="4" s="1"/>
  <c r="V120" i="4"/>
  <c r="I120" i="4"/>
  <c r="V119" i="4"/>
  <c r="I119" i="4"/>
  <c r="J119" i="4" s="1"/>
  <c r="K119" i="4" s="1"/>
  <c r="V118" i="4"/>
  <c r="I118" i="4"/>
  <c r="V117" i="4"/>
  <c r="I117" i="4"/>
  <c r="J117" i="4" s="1"/>
  <c r="V115" i="4"/>
  <c r="I115" i="4"/>
  <c r="V114" i="4"/>
  <c r="I114" i="4"/>
  <c r="J114" i="4" s="1"/>
  <c r="K114" i="4" s="1"/>
  <c r="V112" i="4"/>
  <c r="I112" i="4"/>
  <c r="V110" i="4"/>
  <c r="I110" i="4"/>
  <c r="J110" i="4" s="1"/>
  <c r="V109" i="4"/>
  <c r="I109" i="4"/>
  <c r="V107" i="4"/>
  <c r="I107" i="4"/>
  <c r="J107" i="4" s="1"/>
  <c r="K107" i="4" s="1"/>
  <c r="V105" i="4"/>
  <c r="I105" i="4"/>
  <c r="V103" i="4"/>
  <c r="I103" i="4"/>
  <c r="J103" i="4" s="1"/>
  <c r="V101" i="4"/>
  <c r="I101" i="4"/>
  <c r="V95" i="4"/>
  <c r="I95" i="4"/>
  <c r="J95" i="4" s="1"/>
  <c r="V91" i="4"/>
  <c r="I91" i="4"/>
  <c r="V90" i="4"/>
  <c r="I90" i="4"/>
  <c r="J90" i="4" s="1"/>
  <c r="L90" i="4" s="1"/>
  <c r="V89" i="4"/>
  <c r="I89" i="4"/>
  <c r="J89" i="4" s="1"/>
  <c r="L89" i="4" s="1"/>
  <c r="V85" i="4"/>
  <c r="I85" i="4"/>
  <c r="J85" i="4" s="1"/>
  <c r="V82" i="4"/>
  <c r="I82" i="4"/>
  <c r="J82" i="4" s="1"/>
  <c r="V76" i="4"/>
  <c r="I76" i="4"/>
  <c r="J76" i="4" s="1"/>
  <c r="K76" i="4" s="1"/>
  <c r="V75" i="4"/>
  <c r="I75" i="4"/>
  <c r="J75" i="4" s="1"/>
  <c r="L75" i="4" s="1"/>
  <c r="V74" i="4"/>
  <c r="I74" i="4"/>
  <c r="J74" i="4" s="1"/>
  <c r="L74" i="4" s="1"/>
  <c r="V73" i="4"/>
  <c r="I73" i="4"/>
  <c r="J73" i="4" s="1"/>
  <c r="V71" i="4"/>
  <c r="I71" i="4"/>
  <c r="J71" i="4" s="1"/>
  <c r="V70" i="4"/>
  <c r="I70" i="4"/>
  <c r="J70" i="4" s="1"/>
  <c r="K70" i="4" s="1"/>
  <c r="V69" i="4"/>
  <c r="I69" i="4"/>
  <c r="V64" i="4"/>
  <c r="I64" i="4"/>
  <c r="J64" i="4" s="1"/>
  <c r="L64" i="4" s="1"/>
  <c r="V63" i="4"/>
  <c r="I63" i="4"/>
  <c r="J63" i="4" s="1"/>
  <c r="K63" i="4" s="1"/>
  <c r="V62" i="4"/>
  <c r="I62" i="4"/>
  <c r="J62" i="4" s="1"/>
  <c r="L62" i="4" s="1"/>
  <c r="V60" i="4"/>
  <c r="I60" i="4"/>
  <c r="J60" i="4" s="1"/>
  <c r="L60" i="4" s="1"/>
  <c r="V58" i="4"/>
  <c r="I58" i="4"/>
  <c r="V57" i="4"/>
  <c r="I57" i="4"/>
  <c r="V52" i="4"/>
  <c r="I52" i="4"/>
  <c r="J52" i="4" s="1"/>
  <c r="V51" i="4"/>
  <c r="I51" i="4"/>
  <c r="J51" i="4" s="1"/>
  <c r="K51" i="4" s="1"/>
  <c r="V47" i="4"/>
  <c r="I47" i="4"/>
  <c r="J47" i="4" s="1"/>
  <c r="V46" i="4"/>
  <c r="I46" i="4"/>
  <c r="V45" i="4"/>
  <c r="I45" i="4"/>
  <c r="J45" i="4" s="1"/>
  <c r="L45" i="4" s="1"/>
  <c r="V41" i="4"/>
  <c r="I41" i="4"/>
  <c r="J41" i="4" s="1"/>
  <c r="V39" i="4"/>
  <c r="I39" i="4"/>
  <c r="J39" i="4" s="1"/>
  <c r="I35" i="4"/>
  <c r="J35" i="4" s="1"/>
  <c r="K35" i="4" s="1"/>
  <c r="V35" i="4"/>
  <c r="I36" i="4"/>
  <c r="J36" i="4" s="1"/>
  <c r="V36" i="4"/>
  <c r="V34" i="4"/>
  <c r="I34" i="4"/>
  <c r="J34" i="4" s="1"/>
  <c r="I29" i="4"/>
  <c r="J29" i="4" s="1"/>
  <c r="V29" i="4"/>
  <c r="I30" i="4"/>
  <c r="J30" i="4" s="1"/>
  <c r="K30" i="4" s="1"/>
  <c r="V30" i="4"/>
  <c r="I31" i="4"/>
  <c r="J31" i="4" s="1"/>
  <c r="V31" i="4"/>
  <c r="V28" i="4"/>
  <c r="I28" i="4"/>
  <c r="J28" i="4" s="1"/>
  <c r="I21" i="4"/>
  <c r="J21" i="4" s="1"/>
  <c r="K21" i="4" s="1"/>
  <c r="V21" i="4"/>
  <c r="I22" i="4"/>
  <c r="J22" i="4" s="1"/>
  <c r="K22" i="4" s="1"/>
  <c r="V22" i="4"/>
  <c r="I23" i="4"/>
  <c r="J23" i="4" s="1"/>
  <c r="L23" i="4" s="1"/>
  <c r="V23" i="4"/>
  <c r="V20" i="4"/>
  <c r="I20" i="4"/>
  <c r="J20" i="4" s="1"/>
  <c r="K20" i="4" s="1"/>
  <c r="I55" i="7"/>
  <c r="J55" i="7" s="1"/>
  <c r="V55" i="7"/>
  <c r="I56" i="7"/>
  <c r="J56" i="7" s="1"/>
  <c r="K56" i="7" s="1"/>
  <c r="V56" i="7"/>
  <c r="I57" i="7"/>
  <c r="J57" i="7" s="1"/>
  <c r="K57" i="7" s="1"/>
  <c r="V57" i="7"/>
  <c r="I58" i="7"/>
  <c r="J58" i="7" s="1"/>
  <c r="V58" i="7"/>
  <c r="I59" i="7"/>
  <c r="J59" i="7" s="1"/>
  <c r="V59" i="7"/>
  <c r="I60" i="7"/>
  <c r="J60" i="7" s="1"/>
  <c r="K60" i="7" s="1"/>
  <c r="V60" i="7"/>
  <c r="I61" i="7"/>
  <c r="J61" i="7" s="1"/>
  <c r="K61" i="7" s="1"/>
  <c r="V61" i="7"/>
  <c r="I62" i="7"/>
  <c r="J62" i="7" s="1"/>
  <c r="K62" i="7" s="1"/>
  <c r="V62" i="7"/>
  <c r="I63" i="7"/>
  <c r="J63" i="7" s="1"/>
  <c r="V63" i="7"/>
  <c r="I64" i="7"/>
  <c r="J64" i="7" s="1"/>
  <c r="K64" i="7" s="1"/>
  <c r="V64" i="7"/>
  <c r="I65" i="7"/>
  <c r="J65" i="7" s="1"/>
  <c r="K65" i="7" s="1"/>
  <c r="V65" i="7"/>
  <c r="I66" i="7"/>
  <c r="J66" i="7" s="1"/>
  <c r="K66" i="7" s="1"/>
  <c r="V66" i="7"/>
  <c r="V54" i="7"/>
  <c r="I54" i="7"/>
  <c r="J54" i="7" s="1"/>
  <c r="I45" i="7"/>
  <c r="J45" i="7" s="1"/>
  <c r="V45" i="7"/>
  <c r="I46" i="7"/>
  <c r="J46" i="7" s="1"/>
  <c r="K46" i="7" s="1"/>
  <c r="V46" i="7"/>
  <c r="I47" i="7"/>
  <c r="J47" i="7" s="1"/>
  <c r="K47" i="7" s="1"/>
  <c r="V47" i="7"/>
  <c r="I48" i="7"/>
  <c r="J48" i="7" s="1"/>
  <c r="K48" i="7" s="1"/>
  <c r="V48" i="7"/>
  <c r="I49" i="7"/>
  <c r="J49" i="7" s="1"/>
  <c r="K49" i="7" s="1"/>
  <c r="V49" i="7"/>
  <c r="V44" i="7"/>
  <c r="I44" i="7"/>
  <c r="I19" i="7"/>
  <c r="J19" i="7" s="1"/>
  <c r="K19" i="7" s="1"/>
  <c r="V19" i="7"/>
  <c r="I20" i="7"/>
  <c r="J20" i="7" s="1"/>
  <c r="K20" i="7" s="1"/>
  <c r="V20" i="7"/>
  <c r="I21" i="7"/>
  <c r="J21" i="7" s="1"/>
  <c r="V21" i="7"/>
  <c r="I22" i="7"/>
  <c r="J22" i="7" s="1"/>
  <c r="K22" i="7" s="1"/>
  <c r="V22" i="7"/>
  <c r="I23" i="7"/>
  <c r="J23" i="7" s="1"/>
  <c r="K23" i="7" s="1"/>
  <c r="V23" i="7"/>
  <c r="I24" i="7"/>
  <c r="J24" i="7" s="1"/>
  <c r="K24" i="7" s="1"/>
  <c r="V24" i="7"/>
  <c r="I25" i="7"/>
  <c r="J25" i="7" s="1"/>
  <c r="V25" i="7"/>
  <c r="I26" i="7"/>
  <c r="J26" i="7" s="1"/>
  <c r="K26" i="7" s="1"/>
  <c r="V26" i="7"/>
  <c r="I27" i="7"/>
  <c r="J27" i="7" s="1"/>
  <c r="K27" i="7" s="1"/>
  <c r="V27" i="7"/>
  <c r="I28" i="7"/>
  <c r="J28" i="7" s="1"/>
  <c r="K28" i="7" s="1"/>
  <c r="V28" i="7"/>
  <c r="I29" i="7"/>
  <c r="J29" i="7" s="1"/>
  <c r="V29" i="7"/>
  <c r="I30" i="7"/>
  <c r="J30" i="7" s="1"/>
  <c r="K30" i="7" s="1"/>
  <c r="V30" i="7"/>
  <c r="I31" i="7"/>
  <c r="J31" i="7" s="1"/>
  <c r="K31" i="7" s="1"/>
  <c r="V31" i="7"/>
  <c r="I32" i="7"/>
  <c r="J32" i="7" s="1"/>
  <c r="K32" i="7" s="1"/>
  <c r="V32" i="7"/>
  <c r="I33" i="7"/>
  <c r="J33" i="7" s="1"/>
  <c r="V33" i="7"/>
  <c r="I34" i="7"/>
  <c r="J34" i="7" s="1"/>
  <c r="K34" i="7" s="1"/>
  <c r="V34" i="7"/>
  <c r="I35" i="7"/>
  <c r="J35" i="7" s="1"/>
  <c r="K35" i="7" s="1"/>
  <c r="V35" i="7"/>
  <c r="I36" i="7"/>
  <c r="J36" i="7" s="1"/>
  <c r="K36" i="7" s="1"/>
  <c r="V36" i="7"/>
  <c r="V18" i="7"/>
  <c r="I18" i="7"/>
  <c r="J18" i="7" s="1"/>
  <c r="K18" i="7" s="1"/>
  <c r="F57" i="5"/>
  <c r="O46" i="1" l="1"/>
  <c r="J115" i="5"/>
  <c r="K115" i="5" s="1"/>
  <c r="L35" i="4"/>
  <c r="M35" i="4" s="1"/>
  <c r="N35" i="4" s="1"/>
  <c r="L63" i="7"/>
  <c r="K63" i="7"/>
  <c r="L59" i="7"/>
  <c r="K59" i="7"/>
  <c r="L55" i="7"/>
  <c r="M55" i="7" s="1"/>
  <c r="N55" i="7" s="1"/>
  <c r="K55" i="7"/>
  <c r="L61" i="7"/>
  <c r="M61" i="7" s="1"/>
  <c r="N61" i="7" s="1"/>
  <c r="L65" i="7"/>
  <c r="M65" i="7" s="1"/>
  <c r="N65" i="7" s="1"/>
  <c r="L57" i="7"/>
  <c r="L47" i="7"/>
  <c r="L48" i="7"/>
  <c r="M48" i="7" s="1"/>
  <c r="N48" i="7" s="1"/>
  <c r="L24" i="7"/>
  <c r="M24" i="7" s="1"/>
  <c r="N24" i="7" s="1"/>
  <c r="L36" i="7"/>
  <c r="M36" i="7" s="1"/>
  <c r="N36" i="7" s="1"/>
  <c r="L20" i="7"/>
  <c r="L32" i="7"/>
  <c r="L28" i="7"/>
  <c r="M28" i="7" s="1"/>
  <c r="N28" i="7" s="1"/>
  <c r="I119" i="5"/>
  <c r="J119" i="5" s="1"/>
  <c r="K119" i="5" s="1"/>
  <c r="I117" i="5"/>
  <c r="J117" i="5" s="1"/>
  <c r="K117" i="5" s="1"/>
  <c r="J118" i="5"/>
  <c r="K118" i="5" s="1"/>
  <c r="F116" i="5"/>
  <c r="L114" i="5"/>
  <c r="M114" i="5" s="1"/>
  <c r="N114" i="5" s="1"/>
  <c r="M116" i="5"/>
  <c r="N116" i="5" s="1"/>
  <c r="K116" i="5"/>
  <c r="J77" i="4"/>
  <c r="K77" i="4" s="1"/>
  <c r="L31" i="4"/>
  <c r="M31" i="4" s="1"/>
  <c r="N31" i="4" s="1"/>
  <c r="K31" i="4"/>
  <c r="L128" i="4"/>
  <c r="M128" i="4" s="1"/>
  <c r="N128" i="4" s="1"/>
  <c r="K128" i="4"/>
  <c r="K73" i="4"/>
  <c r="L73" i="4"/>
  <c r="M73" i="4" s="1"/>
  <c r="N73" i="4" s="1"/>
  <c r="L103" i="4"/>
  <c r="M103" i="4" s="1"/>
  <c r="N103" i="4" s="1"/>
  <c r="K103" i="4"/>
  <c r="L110" i="4"/>
  <c r="M110" i="4" s="1"/>
  <c r="N110" i="4" s="1"/>
  <c r="K110" i="4"/>
  <c r="L117" i="4"/>
  <c r="M117" i="4" s="1"/>
  <c r="N117" i="4" s="1"/>
  <c r="K117" i="4"/>
  <c r="J58" i="4"/>
  <c r="K58" i="4" s="1"/>
  <c r="L76" i="4"/>
  <c r="M76" i="4" s="1"/>
  <c r="N76" i="4" s="1"/>
  <c r="J91" i="4"/>
  <c r="K91" i="4" s="1"/>
  <c r="J57" i="4"/>
  <c r="K57" i="4" s="1"/>
  <c r="L30" i="4"/>
  <c r="M30" i="4" s="1"/>
  <c r="N30" i="4" s="1"/>
  <c r="J105" i="4"/>
  <c r="K105" i="4" s="1"/>
  <c r="L107" i="4"/>
  <c r="J112" i="4"/>
  <c r="K112" i="4" s="1"/>
  <c r="L114" i="4"/>
  <c r="J118" i="4"/>
  <c r="K118" i="4" s="1"/>
  <c r="L119" i="4"/>
  <c r="J130" i="4"/>
  <c r="K130" i="4" s="1"/>
  <c r="L131" i="4"/>
  <c r="J101" i="4"/>
  <c r="K101" i="4" s="1"/>
  <c r="J109" i="4"/>
  <c r="K109" i="4" s="1"/>
  <c r="J115" i="4"/>
  <c r="K115" i="4" s="1"/>
  <c r="J120" i="4"/>
  <c r="K120" i="4" s="1"/>
  <c r="J132" i="4"/>
  <c r="K132" i="4" s="1"/>
  <c r="K95" i="4"/>
  <c r="L95" i="4"/>
  <c r="M89" i="4"/>
  <c r="N89" i="4" s="1"/>
  <c r="M90" i="4"/>
  <c r="N90" i="4" s="1"/>
  <c r="K90" i="4"/>
  <c r="K89" i="4"/>
  <c r="L85" i="4"/>
  <c r="K85" i="4"/>
  <c r="K82" i="4"/>
  <c r="L82" i="4"/>
  <c r="M74" i="4"/>
  <c r="N74" i="4" s="1"/>
  <c r="M75" i="4"/>
  <c r="N75" i="4" s="1"/>
  <c r="K75" i="4"/>
  <c r="K74" i="4"/>
  <c r="L71" i="4"/>
  <c r="K71" i="4"/>
  <c r="J69" i="4"/>
  <c r="K69" i="4" s="1"/>
  <c r="L70" i="4"/>
  <c r="M62" i="4"/>
  <c r="N62" i="4" s="1"/>
  <c r="M64" i="4"/>
  <c r="N64" i="4" s="1"/>
  <c r="K64" i="4"/>
  <c r="K62" i="4"/>
  <c r="L63" i="4"/>
  <c r="M60" i="4"/>
  <c r="N60" i="4" s="1"/>
  <c r="K60" i="4"/>
  <c r="L52" i="4"/>
  <c r="K52" i="4"/>
  <c r="L51" i="4"/>
  <c r="M45" i="4"/>
  <c r="N45" i="4" s="1"/>
  <c r="L47" i="4"/>
  <c r="K47" i="4"/>
  <c r="K45" i="4"/>
  <c r="J46" i="4"/>
  <c r="K46" i="4" s="1"/>
  <c r="L41" i="4"/>
  <c r="K41" i="4"/>
  <c r="L39" i="4"/>
  <c r="K39" i="4"/>
  <c r="K36" i="4"/>
  <c r="L36" i="4"/>
  <c r="L34" i="4"/>
  <c r="K34" i="4"/>
  <c r="K29" i="4"/>
  <c r="L29" i="4"/>
  <c r="O31" i="4"/>
  <c r="L28" i="4"/>
  <c r="K28" i="4"/>
  <c r="M23" i="4"/>
  <c r="N23" i="4" s="1"/>
  <c r="L21" i="4"/>
  <c r="L22" i="4"/>
  <c r="K23" i="4"/>
  <c r="L20" i="4"/>
  <c r="M57" i="7"/>
  <c r="N57" i="7" s="1"/>
  <c r="M59" i="7"/>
  <c r="N59" i="7" s="1"/>
  <c r="M63" i="7"/>
  <c r="N63" i="7" s="1"/>
  <c r="K58" i="7"/>
  <c r="L58" i="7"/>
  <c r="L66" i="7"/>
  <c r="L62" i="7"/>
  <c r="L64" i="7"/>
  <c r="L60" i="7"/>
  <c r="L56" i="7"/>
  <c r="L54" i="7"/>
  <c r="K54" i="7"/>
  <c r="M47" i="7"/>
  <c r="N47" i="7" s="1"/>
  <c r="O47" i="7"/>
  <c r="K45" i="7"/>
  <c r="L45" i="7"/>
  <c r="L49" i="7"/>
  <c r="L46" i="7"/>
  <c r="J44" i="7"/>
  <c r="K44" i="7" s="1"/>
  <c r="M32" i="7"/>
  <c r="N32" i="7" s="1"/>
  <c r="L21" i="7"/>
  <c r="K21" i="7"/>
  <c r="K25" i="7"/>
  <c r="L25" i="7"/>
  <c r="K33" i="7"/>
  <c r="L33" i="7"/>
  <c r="L29" i="7"/>
  <c r="K29" i="7"/>
  <c r="M20" i="7"/>
  <c r="N20" i="7" s="1"/>
  <c r="L34" i="7"/>
  <c r="L30" i="7"/>
  <c r="L26" i="7"/>
  <c r="L22" i="7"/>
  <c r="L35" i="7"/>
  <c r="L31" i="7"/>
  <c r="L27" i="7"/>
  <c r="L23" i="7"/>
  <c r="L19" i="7"/>
  <c r="L18" i="7"/>
  <c r="O20" i="7" l="1"/>
  <c r="O61" i="7"/>
  <c r="P46" i="1"/>
  <c r="Q46" i="1" s="1"/>
  <c r="O28" i="7"/>
  <c r="P28" i="7" s="1"/>
  <c r="Q28" i="7" s="1"/>
  <c r="L57" i="4"/>
  <c r="M57" i="4" s="1"/>
  <c r="N57" i="4" s="1"/>
  <c r="O32" i="7"/>
  <c r="P32" i="7" s="1"/>
  <c r="Q32" i="7" s="1"/>
  <c r="O62" i="4"/>
  <c r="L91" i="4"/>
  <c r="M91" i="4" s="1"/>
  <c r="N91" i="4" s="1"/>
  <c r="L115" i="5"/>
  <c r="O35" i="4"/>
  <c r="P35" i="4" s="1"/>
  <c r="Q35" i="4" s="1"/>
  <c r="O65" i="7"/>
  <c r="P65" i="7" s="1"/>
  <c r="Q65" i="7" s="1"/>
  <c r="O59" i="7"/>
  <c r="O48" i="7"/>
  <c r="P48" i="7" s="1"/>
  <c r="O24" i="7"/>
  <c r="P24" i="7" s="1"/>
  <c r="Q24" i="7" s="1"/>
  <c r="O36" i="7"/>
  <c r="P36" i="7" s="1"/>
  <c r="Q36" i="7" s="1"/>
  <c r="L119" i="5"/>
  <c r="M119" i="5" s="1"/>
  <c r="N119" i="5" s="1"/>
  <c r="L117" i="5"/>
  <c r="M117" i="5" s="1"/>
  <c r="N117" i="5" s="1"/>
  <c r="L118" i="5"/>
  <c r="M118" i="5" s="1"/>
  <c r="N118" i="5" s="1"/>
  <c r="O116" i="5"/>
  <c r="P116" i="5" s="1"/>
  <c r="Q116" i="5" s="1"/>
  <c r="O114" i="5"/>
  <c r="L77" i="4"/>
  <c r="M77" i="4" s="1"/>
  <c r="N77" i="4" s="1"/>
  <c r="L130" i="4"/>
  <c r="M130" i="4" s="1"/>
  <c r="N130" i="4" s="1"/>
  <c r="O128" i="4"/>
  <c r="P128" i="4" s="1"/>
  <c r="Q128" i="4" s="1"/>
  <c r="L132" i="4"/>
  <c r="M132" i="4" s="1"/>
  <c r="O117" i="4"/>
  <c r="P117" i="4" s="1"/>
  <c r="Q117" i="4" s="1"/>
  <c r="L120" i="4"/>
  <c r="M120" i="4" s="1"/>
  <c r="N120" i="4" s="1"/>
  <c r="O103" i="4"/>
  <c r="P103" i="4" s="1"/>
  <c r="Q103" i="4" s="1"/>
  <c r="O74" i="4"/>
  <c r="P74" i="4" s="1"/>
  <c r="Q74" i="4" s="1"/>
  <c r="L112" i="4"/>
  <c r="M112" i="4" s="1"/>
  <c r="N112" i="4" s="1"/>
  <c r="O60" i="4"/>
  <c r="P60" i="4" s="1"/>
  <c r="Q60" i="4" s="1"/>
  <c r="L101" i="4"/>
  <c r="M101" i="4" s="1"/>
  <c r="N101" i="4" s="1"/>
  <c r="L118" i="4"/>
  <c r="M118" i="4" s="1"/>
  <c r="N118" i="4" s="1"/>
  <c r="L58" i="4"/>
  <c r="M58" i="4" s="1"/>
  <c r="N58" i="4" s="1"/>
  <c r="L115" i="4"/>
  <c r="M114" i="4"/>
  <c r="N114" i="4" s="1"/>
  <c r="L105" i="4"/>
  <c r="M107" i="4"/>
  <c r="N107" i="4" s="1"/>
  <c r="M119" i="4"/>
  <c r="N119" i="4" s="1"/>
  <c r="O110" i="4"/>
  <c r="M131" i="4"/>
  <c r="N131" i="4" s="1"/>
  <c r="L109" i="4"/>
  <c r="M95" i="4"/>
  <c r="N95" i="4" s="1"/>
  <c r="O90" i="4"/>
  <c r="O89" i="4"/>
  <c r="M85" i="4"/>
  <c r="N85" i="4" s="1"/>
  <c r="M82" i="4"/>
  <c r="N82" i="4" s="1"/>
  <c r="O75" i="4"/>
  <c r="O76" i="4"/>
  <c r="O73" i="4"/>
  <c r="M71" i="4"/>
  <c r="N71" i="4" s="1"/>
  <c r="M70" i="4"/>
  <c r="N70" i="4" s="1"/>
  <c r="L69" i="4"/>
  <c r="M63" i="4"/>
  <c r="N63" i="4" s="1"/>
  <c r="O64" i="4"/>
  <c r="P62" i="4"/>
  <c r="Q62" i="4" s="1"/>
  <c r="O57" i="4"/>
  <c r="M51" i="4"/>
  <c r="N51" i="4" s="1"/>
  <c r="M52" i="4"/>
  <c r="N52" i="4" s="1"/>
  <c r="M47" i="4"/>
  <c r="N47" i="4" s="1"/>
  <c r="L46" i="4"/>
  <c r="O45" i="4"/>
  <c r="M41" i="4"/>
  <c r="N41" i="4" s="1"/>
  <c r="M39" i="4"/>
  <c r="N39" i="4" s="1"/>
  <c r="M36" i="4"/>
  <c r="N36" i="4" s="1"/>
  <c r="M34" i="4"/>
  <c r="N34" i="4" s="1"/>
  <c r="O30" i="4"/>
  <c r="P31" i="4"/>
  <c r="Q31" i="4" s="1"/>
  <c r="M29" i="4"/>
  <c r="N29" i="4" s="1"/>
  <c r="M28" i="4"/>
  <c r="N28" i="4" s="1"/>
  <c r="M21" i="4"/>
  <c r="N21" i="4" s="1"/>
  <c r="M22" i="4"/>
  <c r="N22" i="4" s="1"/>
  <c r="O23" i="4"/>
  <c r="M20" i="4"/>
  <c r="N20" i="4" s="1"/>
  <c r="P61" i="7"/>
  <c r="Q61" i="7" s="1"/>
  <c r="O55" i="7"/>
  <c r="P59" i="7"/>
  <c r="Q59" i="7" s="1"/>
  <c r="M66" i="7"/>
  <c r="N66" i="7" s="1"/>
  <c r="M60" i="7"/>
  <c r="N60" i="7" s="1"/>
  <c r="M58" i="7"/>
  <c r="N58" i="7" s="1"/>
  <c r="O57" i="7"/>
  <c r="M62" i="7"/>
  <c r="N62" i="7" s="1"/>
  <c r="M56" i="7"/>
  <c r="N56" i="7" s="1"/>
  <c r="O63" i="7"/>
  <c r="M64" i="7"/>
  <c r="N64" i="7" s="1"/>
  <c r="O64" i="7"/>
  <c r="M54" i="7"/>
  <c r="N54" i="7" s="1"/>
  <c r="M45" i="7"/>
  <c r="N45" i="7" s="1"/>
  <c r="P47" i="7"/>
  <c r="Q47" i="7" s="1"/>
  <c r="M46" i="7"/>
  <c r="N46" i="7" s="1"/>
  <c r="M49" i="7"/>
  <c r="N49" i="7" s="1"/>
  <c r="L44" i="7"/>
  <c r="M29" i="7"/>
  <c r="N29" i="7" s="1"/>
  <c r="M25" i="7"/>
  <c r="N25" i="7" s="1"/>
  <c r="M27" i="7"/>
  <c r="N27" i="7" s="1"/>
  <c r="P20" i="7"/>
  <c r="Q20" i="7" s="1"/>
  <c r="M21" i="7"/>
  <c r="N21" i="7" s="1"/>
  <c r="M31" i="7"/>
  <c r="N31" i="7" s="1"/>
  <c r="M30" i="7"/>
  <c r="N30" i="7" s="1"/>
  <c r="M19" i="7"/>
  <c r="N19" i="7" s="1"/>
  <c r="O19" i="7"/>
  <c r="M34" i="7"/>
  <c r="N34" i="7" s="1"/>
  <c r="M23" i="7"/>
  <c r="N23" i="7" s="1"/>
  <c r="M35" i="7"/>
  <c r="N35" i="7" s="1"/>
  <c r="M33" i="7"/>
  <c r="N33" i="7" s="1"/>
  <c r="M22" i="7"/>
  <c r="N22" i="7" s="1"/>
  <c r="M26" i="7"/>
  <c r="N26" i="7" s="1"/>
  <c r="M18" i="7"/>
  <c r="N18" i="7" s="1"/>
  <c r="O33" i="7" l="1"/>
  <c r="O66" i="7"/>
  <c r="O23" i="7"/>
  <c r="P23" i="7" s="1"/>
  <c r="Q23" i="7" s="1"/>
  <c r="O77" i="4"/>
  <c r="P77" i="4" s="1"/>
  <c r="Q77" i="4" s="1"/>
  <c r="O91" i="4"/>
  <c r="P91" i="4" s="1"/>
  <c r="Q91" i="4" s="1"/>
  <c r="R46" i="1"/>
  <c r="S46" i="1" s="1"/>
  <c r="H46" i="1" s="1"/>
  <c r="F46" i="1" s="1"/>
  <c r="O52" i="4"/>
  <c r="P52" i="4" s="1"/>
  <c r="Q52" i="4" s="1"/>
  <c r="O54" i="7"/>
  <c r="P54" i="7" s="1"/>
  <c r="Q54" i="7" s="1"/>
  <c r="O49" i="7"/>
  <c r="R24" i="7"/>
  <c r="S24" i="7" s="1"/>
  <c r="H24" i="7" s="1"/>
  <c r="M115" i="5"/>
  <c r="N115" i="5" s="1"/>
  <c r="O26" i="7"/>
  <c r="P26" i="7" s="1"/>
  <c r="Q26" i="7" s="1"/>
  <c r="O22" i="7"/>
  <c r="O46" i="7"/>
  <c r="O56" i="7"/>
  <c r="P56" i="7" s="1"/>
  <c r="Q56" i="7" s="1"/>
  <c r="O118" i="5"/>
  <c r="P118" i="5" s="1"/>
  <c r="Q118" i="5" s="1"/>
  <c r="R35" i="4"/>
  <c r="S35" i="4" s="1"/>
  <c r="H35" i="4" s="1"/>
  <c r="F35" i="4" s="1"/>
  <c r="R65" i="7"/>
  <c r="S65" i="7" s="1"/>
  <c r="H65" i="7" s="1"/>
  <c r="F65" i="7" s="1"/>
  <c r="R61" i="7"/>
  <c r="S61" i="7" s="1"/>
  <c r="H61" i="7" s="1"/>
  <c r="F61" i="7" s="1"/>
  <c r="Q48" i="7"/>
  <c r="R48" i="7"/>
  <c r="S48" i="7" s="1"/>
  <c r="O34" i="7"/>
  <c r="P34" i="7" s="1"/>
  <c r="R28" i="7"/>
  <c r="S28" i="7" s="1"/>
  <c r="H28" i="7" s="1"/>
  <c r="O35" i="7"/>
  <c r="P35" i="7" s="1"/>
  <c r="Q35" i="7" s="1"/>
  <c r="R116" i="5"/>
  <c r="S116" i="5" s="1"/>
  <c r="H116" i="5" s="1"/>
  <c r="O117" i="5"/>
  <c r="P114" i="5"/>
  <c r="Q114" i="5" s="1"/>
  <c r="O119" i="5"/>
  <c r="N132" i="4"/>
  <c r="O132" i="4"/>
  <c r="P132" i="4" s="1"/>
  <c r="O131" i="4"/>
  <c r="P131" i="4" s="1"/>
  <c r="Q131" i="4" s="1"/>
  <c r="O22" i="4"/>
  <c r="P22" i="4" s="1"/>
  <c r="Q22" i="4" s="1"/>
  <c r="O36" i="4"/>
  <c r="P36" i="4" s="1"/>
  <c r="Q36" i="4" s="1"/>
  <c r="O85" i="4"/>
  <c r="P85" i="4" s="1"/>
  <c r="Q85" i="4" s="1"/>
  <c r="O82" i="4"/>
  <c r="P82" i="4" s="1"/>
  <c r="Q82" i="4" s="1"/>
  <c r="O118" i="4"/>
  <c r="P118" i="4" s="1"/>
  <c r="Q118" i="4" s="1"/>
  <c r="O112" i="4"/>
  <c r="P112" i="4" s="1"/>
  <c r="O29" i="4"/>
  <c r="P29" i="4" s="1"/>
  <c r="Q29" i="4" s="1"/>
  <c r="O39" i="4"/>
  <c r="P39" i="4" s="1"/>
  <c r="Q39" i="4" s="1"/>
  <c r="O51" i="4"/>
  <c r="P51" i="4" s="1"/>
  <c r="O63" i="4"/>
  <c r="P63" i="4" s="1"/>
  <c r="Q63" i="4" s="1"/>
  <c r="O28" i="4"/>
  <c r="P28" i="4" s="1"/>
  <c r="Q28" i="4" s="1"/>
  <c r="O95" i="4"/>
  <c r="P95" i="4" s="1"/>
  <c r="Q95" i="4" s="1"/>
  <c r="O120" i="4"/>
  <c r="P120" i="4" s="1"/>
  <c r="Q120" i="4" s="1"/>
  <c r="R31" i="4"/>
  <c r="S31" i="4" s="1"/>
  <c r="H31" i="4" s="1"/>
  <c r="F31" i="4" s="1"/>
  <c r="O58" i="4"/>
  <c r="P58" i="4" s="1"/>
  <c r="Q58" i="4" s="1"/>
  <c r="O21" i="4"/>
  <c r="P21" i="4" s="1"/>
  <c r="Q21" i="4" s="1"/>
  <c r="R62" i="4"/>
  <c r="S62" i="4" s="1"/>
  <c r="H62" i="4" s="1"/>
  <c r="F62" i="4" s="1"/>
  <c r="O71" i="4"/>
  <c r="P71" i="4" s="1"/>
  <c r="Q71" i="4" s="1"/>
  <c r="R128" i="4"/>
  <c r="S128" i="4" s="1"/>
  <c r="H128" i="4" s="1"/>
  <c r="F128" i="4" s="1"/>
  <c r="M105" i="4"/>
  <c r="N105" i="4" s="1"/>
  <c r="R103" i="4"/>
  <c r="S103" i="4" s="1"/>
  <c r="H103" i="4" s="1"/>
  <c r="F103" i="4" s="1"/>
  <c r="O130" i="4"/>
  <c r="M109" i="4"/>
  <c r="N109" i="4" s="1"/>
  <c r="M115" i="4"/>
  <c r="N115" i="4" s="1"/>
  <c r="P110" i="4"/>
  <c r="Q110" i="4" s="1"/>
  <c r="O107" i="4"/>
  <c r="R117" i="4"/>
  <c r="S117" i="4" s="1"/>
  <c r="H117" i="4" s="1"/>
  <c r="F117" i="4" s="1"/>
  <c r="O114" i="4"/>
  <c r="O101" i="4"/>
  <c r="O119" i="4"/>
  <c r="P89" i="4"/>
  <c r="Q89" i="4" s="1"/>
  <c r="P90" i="4"/>
  <c r="Q90" i="4" s="1"/>
  <c r="R91" i="4"/>
  <c r="S91" i="4" s="1"/>
  <c r="H91" i="4" s="1"/>
  <c r="F91" i="4" s="1"/>
  <c r="R74" i="4"/>
  <c r="S74" i="4" s="1"/>
  <c r="H74" i="4" s="1"/>
  <c r="F74" i="4" s="1"/>
  <c r="P75" i="4"/>
  <c r="Q75" i="4" s="1"/>
  <c r="P73" i="4"/>
  <c r="Q73" i="4" s="1"/>
  <c r="P76" i="4"/>
  <c r="Q76" i="4" s="1"/>
  <c r="M69" i="4"/>
  <c r="N69" i="4" s="1"/>
  <c r="O70" i="4"/>
  <c r="P64" i="4"/>
  <c r="Q64" i="4" s="1"/>
  <c r="R60" i="4"/>
  <c r="S60" i="4" s="1"/>
  <c r="H60" i="4" s="1"/>
  <c r="F60" i="4" s="1"/>
  <c r="P57" i="4"/>
  <c r="Q57" i="4" s="1"/>
  <c r="P45" i="4"/>
  <c r="Q45" i="4" s="1"/>
  <c r="M46" i="4"/>
  <c r="N46" i="4" s="1"/>
  <c r="O47" i="4"/>
  <c r="O41" i="4"/>
  <c r="O34" i="4"/>
  <c r="P30" i="4"/>
  <c r="Q30" i="4" s="1"/>
  <c r="P23" i="4"/>
  <c r="Q23" i="4" s="1"/>
  <c r="O20" i="4"/>
  <c r="P55" i="7"/>
  <c r="Q55" i="7" s="1"/>
  <c r="O58" i="7"/>
  <c r="P63" i="7"/>
  <c r="Q63" i="7" s="1"/>
  <c r="O60" i="7"/>
  <c r="P57" i="7"/>
  <c r="Q57" i="7" s="1"/>
  <c r="P64" i="7"/>
  <c r="Q64" i="7" s="1"/>
  <c r="P66" i="7"/>
  <c r="Q66" i="7" s="1"/>
  <c r="O62" i="7"/>
  <c r="R59" i="7"/>
  <c r="S59" i="7" s="1"/>
  <c r="H59" i="7" s="1"/>
  <c r="F59" i="7" s="1"/>
  <c r="R47" i="7"/>
  <c r="S47" i="7" s="1"/>
  <c r="H47" i="7" s="1"/>
  <c r="F47" i="7" s="1"/>
  <c r="P46" i="7"/>
  <c r="Q46" i="7" s="1"/>
  <c r="P49" i="7"/>
  <c r="Q49" i="7" s="1"/>
  <c r="O45" i="7"/>
  <c r="M44" i="7"/>
  <c r="N44" i="7" s="1"/>
  <c r="O30" i="7"/>
  <c r="R20" i="7"/>
  <c r="S20" i="7" s="1"/>
  <c r="H20" i="7" s="1"/>
  <c r="F20" i="7" s="1"/>
  <c r="O25" i="7"/>
  <c r="P22" i="7"/>
  <c r="Q22" i="7" s="1"/>
  <c r="O31" i="7"/>
  <c r="O27" i="7"/>
  <c r="O29" i="7"/>
  <c r="P33" i="7"/>
  <c r="Q33" i="7" s="1"/>
  <c r="P19" i="7"/>
  <c r="Q19" i="7" s="1"/>
  <c r="R36" i="7"/>
  <c r="S36" i="7" s="1"/>
  <c r="H36" i="7" s="1"/>
  <c r="F36" i="7" s="1"/>
  <c r="R32" i="7"/>
  <c r="S32" i="7" s="1"/>
  <c r="H32" i="7" s="1"/>
  <c r="F32" i="7" s="1"/>
  <c r="O21" i="7"/>
  <c r="O18" i="7"/>
  <c r="R57" i="7" l="1"/>
  <c r="S57" i="7" s="1"/>
  <c r="R52" i="4"/>
  <c r="S52" i="4" s="1"/>
  <c r="R64" i="4"/>
  <c r="S64" i="4" s="1"/>
  <c r="H48" i="7"/>
  <c r="F48" i="7" s="1"/>
  <c r="R33" i="7"/>
  <c r="S33" i="7" s="1"/>
  <c r="O115" i="5"/>
  <c r="R56" i="7"/>
  <c r="S56" i="7" s="1"/>
  <c r="H56" i="7" s="1"/>
  <c r="F56" i="7" s="1"/>
  <c r="R55" i="7"/>
  <c r="S55" i="7" s="1"/>
  <c r="H55" i="7" s="1"/>
  <c r="F55" i="7" s="1"/>
  <c r="R63" i="7"/>
  <c r="S63" i="7" s="1"/>
  <c r="H63" i="7" s="1"/>
  <c r="F63" i="7" s="1"/>
  <c r="R49" i="7"/>
  <c r="S49" i="7" s="1"/>
  <c r="H49" i="7" s="1"/>
  <c r="F49" i="7" s="1"/>
  <c r="Q34" i="7"/>
  <c r="R34" i="7"/>
  <c r="S34" i="7" s="1"/>
  <c r="R19" i="7"/>
  <c r="S19" i="7" s="1"/>
  <c r="H19" i="7" s="1"/>
  <c r="R23" i="7"/>
  <c r="S23" i="7" s="1"/>
  <c r="H23" i="7" s="1"/>
  <c r="R118" i="5"/>
  <c r="S118" i="5" s="1"/>
  <c r="H118" i="5" s="1"/>
  <c r="R114" i="5"/>
  <c r="S114" i="5" s="1"/>
  <c r="H114" i="5" s="1"/>
  <c r="P117" i="5"/>
  <c r="Q117" i="5" s="1"/>
  <c r="P119" i="5"/>
  <c r="Q119" i="5" s="1"/>
  <c r="R77" i="4"/>
  <c r="S77" i="4" s="1"/>
  <c r="H77" i="4" s="1"/>
  <c r="F77" i="4" s="1"/>
  <c r="Q132" i="4"/>
  <c r="R132" i="4"/>
  <c r="S132" i="4" s="1"/>
  <c r="Q51" i="4"/>
  <c r="R51" i="4"/>
  <c r="S51" i="4" s="1"/>
  <c r="R118" i="4"/>
  <c r="S118" i="4" s="1"/>
  <c r="H118" i="4" s="1"/>
  <c r="F118" i="4" s="1"/>
  <c r="O115" i="4"/>
  <c r="P115" i="4" s="1"/>
  <c r="Q115" i="4" s="1"/>
  <c r="R75" i="4"/>
  <c r="S75" i="4" s="1"/>
  <c r="H75" i="4" s="1"/>
  <c r="F75" i="4" s="1"/>
  <c r="Q112" i="4"/>
  <c r="R112" i="4"/>
  <c r="S112" i="4" s="1"/>
  <c r="R73" i="4"/>
  <c r="S73" i="4" s="1"/>
  <c r="H73" i="4" s="1"/>
  <c r="F73" i="4" s="1"/>
  <c r="R85" i="4"/>
  <c r="S85" i="4" s="1"/>
  <c r="H85" i="4" s="1"/>
  <c r="F85" i="4" s="1"/>
  <c r="R28" i="4"/>
  <c r="S28" i="4" s="1"/>
  <c r="H28" i="4" s="1"/>
  <c r="F28" i="4" s="1"/>
  <c r="R71" i="4"/>
  <c r="S71" i="4" s="1"/>
  <c r="H71" i="4" s="1"/>
  <c r="F71" i="4" s="1"/>
  <c r="P119" i="4"/>
  <c r="Q119" i="4" s="1"/>
  <c r="P107" i="4"/>
  <c r="Q107" i="4" s="1"/>
  <c r="O109" i="4"/>
  <c r="P114" i="4"/>
  <c r="Q114" i="4" s="1"/>
  <c r="R131" i="4"/>
  <c r="S131" i="4" s="1"/>
  <c r="H131" i="4" s="1"/>
  <c r="F131" i="4" s="1"/>
  <c r="P130" i="4"/>
  <c r="Q130" i="4" s="1"/>
  <c r="R110" i="4"/>
  <c r="S110" i="4" s="1"/>
  <c r="H110" i="4" s="1"/>
  <c r="F110" i="4" s="1"/>
  <c r="P101" i="4"/>
  <c r="Q101" i="4" s="1"/>
  <c r="R120" i="4"/>
  <c r="S120" i="4" s="1"/>
  <c r="H120" i="4" s="1"/>
  <c r="F120" i="4" s="1"/>
  <c r="O105" i="4"/>
  <c r="R95" i="4"/>
  <c r="S95" i="4" s="1"/>
  <c r="H95" i="4" s="1"/>
  <c r="F95" i="4" s="1"/>
  <c r="R90" i="4"/>
  <c r="S90" i="4" s="1"/>
  <c r="H90" i="4" s="1"/>
  <c r="F90" i="4" s="1"/>
  <c r="R89" i="4"/>
  <c r="S89" i="4" s="1"/>
  <c r="H89" i="4" s="1"/>
  <c r="F89" i="4" s="1"/>
  <c r="R82" i="4"/>
  <c r="S82" i="4" s="1"/>
  <c r="H82" i="4" s="1"/>
  <c r="F82" i="4" s="1"/>
  <c r="R76" i="4"/>
  <c r="S76" i="4" s="1"/>
  <c r="H76" i="4" s="1"/>
  <c r="F76" i="4" s="1"/>
  <c r="O69" i="4"/>
  <c r="P70" i="4"/>
  <c r="Q70" i="4" s="1"/>
  <c r="R63" i="4"/>
  <c r="S63" i="4" s="1"/>
  <c r="H63" i="4" s="1"/>
  <c r="F63" i="4" s="1"/>
  <c r="H64" i="4"/>
  <c r="F64" i="4" s="1"/>
  <c r="R58" i="4"/>
  <c r="S58" i="4" s="1"/>
  <c r="H58" i="4" s="1"/>
  <c r="F58" i="4" s="1"/>
  <c r="R57" i="4"/>
  <c r="S57" i="4" s="1"/>
  <c r="H57" i="4" s="1"/>
  <c r="F57" i="4" s="1"/>
  <c r="H52" i="4"/>
  <c r="F52" i="4" s="1"/>
  <c r="R45" i="4"/>
  <c r="S45" i="4" s="1"/>
  <c r="H45" i="4" s="1"/>
  <c r="F45" i="4" s="1"/>
  <c r="P47" i="4"/>
  <c r="Q47" i="4" s="1"/>
  <c r="O46" i="4"/>
  <c r="P41" i="4"/>
  <c r="Q41" i="4" s="1"/>
  <c r="R39" i="4"/>
  <c r="S39" i="4" s="1"/>
  <c r="H39" i="4" s="1"/>
  <c r="F39" i="4" s="1"/>
  <c r="R36" i="4"/>
  <c r="S36" i="4" s="1"/>
  <c r="H36" i="4" s="1"/>
  <c r="F36" i="4" s="1"/>
  <c r="P34" i="4"/>
  <c r="Q34" i="4" s="1"/>
  <c r="R30" i="4"/>
  <c r="S30" i="4" s="1"/>
  <c r="H30" i="4" s="1"/>
  <c r="F30" i="4" s="1"/>
  <c r="R29" i="4"/>
  <c r="S29" i="4" s="1"/>
  <c r="H29" i="4" s="1"/>
  <c r="F29" i="4" s="1"/>
  <c r="R22" i="4"/>
  <c r="S22" i="4" s="1"/>
  <c r="H22" i="4" s="1"/>
  <c r="R21" i="4"/>
  <c r="S21" i="4" s="1"/>
  <c r="H21" i="4" s="1"/>
  <c r="F21" i="4" s="1"/>
  <c r="R23" i="4"/>
  <c r="S23" i="4" s="1"/>
  <c r="H23" i="4" s="1"/>
  <c r="F23" i="4" s="1"/>
  <c r="P20" i="4"/>
  <c r="Q20" i="4" s="1"/>
  <c r="P60" i="7"/>
  <c r="Q60" i="7" s="1"/>
  <c r="R64" i="7"/>
  <c r="S64" i="7" s="1"/>
  <c r="H64" i="7" s="1"/>
  <c r="F64" i="7" s="1"/>
  <c r="P62" i="7"/>
  <c r="Q62" i="7" s="1"/>
  <c r="R66" i="7"/>
  <c r="S66" i="7" s="1"/>
  <c r="H66" i="7" s="1"/>
  <c r="F66" i="7" s="1"/>
  <c r="H57" i="7"/>
  <c r="F57" i="7" s="1"/>
  <c r="P58" i="7"/>
  <c r="Q58" i="7" s="1"/>
  <c r="R54" i="7"/>
  <c r="S54" i="7" s="1"/>
  <c r="H54" i="7" s="1"/>
  <c r="F54" i="7" s="1"/>
  <c r="R46" i="7"/>
  <c r="S46" i="7" s="1"/>
  <c r="H46" i="7" s="1"/>
  <c r="F46" i="7" s="1"/>
  <c r="P45" i="7"/>
  <c r="Q45" i="7" s="1"/>
  <c r="O44" i="7"/>
  <c r="R35" i="7"/>
  <c r="S35" i="7" s="1"/>
  <c r="H35" i="7" s="1"/>
  <c r="P29" i="7"/>
  <c r="Q29" i="7" s="1"/>
  <c r="P25" i="7"/>
  <c r="Q25" i="7" s="1"/>
  <c r="P27" i="7"/>
  <c r="Q27" i="7" s="1"/>
  <c r="R26" i="7"/>
  <c r="S26" i="7" s="1"/>
  <c r="H26" i="7" s="1"/>
  <c r="F26" i="7" s="1"/>
  <c r="P21" i="7"/>
  <c r="Q21" i="7" s="1"/>
  <c r="P30" i="7"/>
  <c r="Q30" i="7" s="1"/>
  <c r="H33" i="7"/>
  <c r="R22" i="7"/>
  <c r="S22" i="7" s="1"/>
  <c r="H22" i="7" s="1"/>
  <c r="P31" i="7"/>
  <c r="Q31" i="7" s="1"/>
  <c r="P18" i="7"/>
  <c r="Q18" i="7" s="1"/>
  <c r="H51" i="4" l="1"/>
  <c r="F51" i="4" s="1"/>
  <c r="R45" i="7"/>
  <c r="S45" i="7" s="1"/>
  <c r="R130" i="4"/>
  <c r="S130" i="4" s="1"/>
  <c r="H130" i="4" s="1"/>
  <c r="F130" i="4" s="1"/>
  <c r="P115" i="5"/>
  <c r="Q115" i="5" s="1"/>
  <c r="R60" i="7"/>
  <c r="S60" i="7" s="1"/>
  <c r="H60" i="7" s="1"/>
  <c r="F60" i="7" s="1"/>
  <c r="R31" i="7"/>
  <c r="S31" i="7" s="1"/>
  <c r="H31" i="7" s="1"/>
  <c r="R29" i="7"/>
  <c r="S29" i="7" s="1"/>
  <c r="H29" i="7" s="1"/>
  <c r="H132" i="4"/>
  <c r="F132" i="4" s="1"/>
  <c r="H34" i="7"/>
  <c r="R21" i="7"/>
  <c r="S21" i="7" s="1"/>
  <c r="H21" i="7" s="1"/>
  <c r="F21" i="7" s="1"/>
  <c r="R117" i="5"/>
  <c r="S117" i="5" s="1"/>
  <c r="H117" i="5" s="1"/>
  <c r="R119" i="5"/>
  <c r="S119" i="5" s="1"/>
  <c r="H119" i="5" s="1"/>
  <c r="H112" i="4"/>
  <c r="F112" i="4" s="1"/>
  <c r="R114" i="4"/>
  <c r="S114" i="4" s="1"/>
  <c r="H114" i="4" s="1"/>
  <c r="F114" i="4" s="1"/>
  <c r="P105" i="4"/>
  <c r="Q105" i="4" s="1"/>
  <c r="R105" i="4"/>
  <c r="S105" i="4" s="1"/>
  <c r="P109" i="4"/>
  <c r="Q109" i="4" s="1"/>
  <c r="R107" i="4"/>
  <c r="S107" i="4" s="1"/>
  <c r="H107" i="4" s="1"/>
  <c r="F107" i="4" s="1"/>
  <c r="R101" i="4"/>
  <c r="S101" i="4" s="1"/>
  <c r="H101" i="4" s="1"/>
  <c r="F101" i="4" s="1"/>
  <c r="R115" i="4"/>
  <c r="S115" i="4" s="1"/>
  <c r="H115" i="4" s="1"/>
  <c r="F115" i="4" s="1"/>
  <c r="R119" i="4"/>
  <c r="S119" i="4" s="1"/>
  <c r="H119" i="4" s="1"/>
  <c r="R70" i="4"/>
  <c r="S70" i="4" s="1"/>
  <c r="H70" i="4" s="1"/>
  <c r="F70" i="4" s="1"/>
  <c r="P69" i="4"/>
  <c r="Q69" i="4" s="1"/>
  <c r="P46" i="4"/>
  <c r="Q46" i="4" s="1"/>
  <c r="R47" i="4"/>
  <c r="S47" i="4" s="1"/>
  <c r="H47" i="4" s="1"/>
  <c r="F47" i="4" s="1"/>
  <c r="R41" i="4"/>
  <c r="S41" i="4" s="1"/>
  <c r="H41" i="4" s="1"/>
  <c r="F41" i="4" s="1"/>
  <c r="R34" i="4"/>
  <c r="S34" i="4" s="1"/>
  <c r="H34" i="4" s="1"/>
  <c r="F34" i="4" s="1"/>
  <c r="R20" i="4"/>
  <c r="S20" i="4" s="1"/>
  <c r="H20" i="4" s="1"/>
  <c r="F20" i="4" s="1"/>
  <c r="R62" i="7"/>
  <c r="S62" i="7" s="1"/>
  <c r="H62" i="7" s="1"/>
  <c r="R58" i="7"/>
  <c r="S58" i="7" s="1"/>
  <c r="H58" i="7" s="1"/>
  <c r="F58" i="7" s="1"/>
  <c r="H45" i="7"/>
  <c r="P44" i="7"/>
  <c r="Q44" i="7" s="1"/>
  <c r="R25" i="7"/>
  <c r="S25" i="7" s="1"/>
  <c r="H25" i="7" s="1"/>
  <c r="R30" i="7"/>
  <c r="S30" i="7" s="1"/>
  <c r="H30" i="7" s="1"/>
  <c r="F30" i="7" s="1"/>
  <c r="R27" i="7"/>
  <c r="S27" i="7" s="1"/>
  <c r="H27" i="7" s="1"/>
  <c r="R18" i="7"/>
  <c r="S18" i="7" s="1"/>
  <c r="H18" i="7" s="1"/>
  <c r="F18" i="7" s="1"/>
  <c r="R115" i="5" l="1"/>
  <c r="S115" i="5" s="1"/>
  <c r="H115" i="5" s="1"/>
  <c r="R46" i="4"/>
  <c r="S46" i="4" s="1"/>
  <c r="H46" i="4" s="1"/>
  <c r="F46" i="4" s="1"/>
  <c r="R109" i="4"/>
  <c r="S109" i="4" s="1"/>
  <c r="H109" i="4" s="1"/>
  <c r="F109" i="4" s="1"/>
  <c r="H105" i="4"/>
  <c r="F105" i="4" s="1"/>
  <c r="R69" i="4"/>
  <c r="S69" i="4" s="1"/>
  <c r="H69" i="4" s="1"/>
  <c r="R44" i="7"/>
  <c r="S44" i="7" s="1"/>
  <c r="H44" i="7" s="1"/>
  <c r="F44" i="7" s="1"/>
  <c r="F72" i="5" l="1"/>
  <c r="F75" i="5"/>
  <c r="F76" i="5"/>
  <c r="F81" i="5"/>
  <c r="F82" i="5" s="1"/>
  <c r="F84" i="5"/>
  <c r="F85" i="5" s="1"/>
  <c r="F88" i="5"/>
  <c r="F89" i="5"/>
  <c r="F90" i="5"/>
  <c r="F100" i="5"/>
  <c r="F102" i="5"/>
  <c r="F104" i="5"/>
  <c r="F106" i="5"/>
  <c r="F108" i="5"/>
  <c r="F109" i="5"/>
  <c r="F111" i="5"/>
  <c r="F113" i="5"/>
  <c r="F126" i="5"/>
  <c r="F128" i="5"/>
  <c r="F129" i="5"/>
  <c r="F130" i="5"/>
  <c r="F18" i="6"/>
  <c r="F29" i="6"/>
  <c r="F31" i="6"/>
  <c r="F35" i="6"/>
  <c r="F43" i="6"/>
  <c r="F45" i="6"/>
  <c r="F46" i="6"/>
  <c r="F47" i="6"/>
  <c r="F52" i="6"/>
  <c r="F55" i="6"/>
  <c r="F57" i="6"/>
  <c r="F58" i="6"/>
  <c r="F59" i="6"/>
  <c r="F61" i="6"/>
  <c r="F62" i="6"/>
  <c r="F63" i="6"/>
  <c r="F64" i="6"/>
  <c r="F131" i="5" l="1"/>
  <c r="F91" i="5"/>
  <c r="F122" i="5"/>
  <c r="C11" i="1"/>
  <c r="C11" i="9" l="1"/>
  <c r="D91" i="9"/>
  <c r="F281" i="9" l="1"/>
  <c r="F282" i="9"/>
  <c r="F283" i="9"/>
  <c r="F285" i="9"/>
  <c r="F287" i="9"/>
  <c r="F288" i="9"/>
  <c r="F289" i="9"/>
  <c r="F291" i="9"/>
  <c r="F292" i="9"/>
  <c r="F280" i="9"/>
  <c r="I50" i="7"/>
  <c r="J50" i="7" s="1"/>
  <c r="K50" i="7" s="1"/>
  <c r="V50" i="7"/>
  <c r="I51" i="7"/>
  <c r="J51" i="7" s="1"/>
  <c r="K51" i="7" s="1"/>
  <c r="V51" i="7"/>
  <c r="I52" i="7"/>
  <c r="J52" i="7" s="1"/>
  <c r="K52" i="7" s="1"/>
  <c r="V52" i="7"/>
  <c r="I53" i="7"/>
  <c r="J53" i="7" s="1"/>
  <c r="K53" i="7" s="1"/>
  <c r="V53" i="7"/>
  <c r="E226" i="9"/>
  <c r="E213" i="9"/>
  <c r="E214" i="9"/>
  <c r="E215" i="9"/>
  <c r="E216" i="9"/>
  <c r="E219" i="9"/>
  <c r="E221" i="9"/>
  <c r="E223" i="9"/>
  <c r="E224" i="9"/>
  <c r="E225" i="9"/>
  <c r="E212" i="9"/>
  <c r="E210" i="9"/>
  <c r="E207" i="9"/>
  <c r="E208" i="9"/>
  <c r="E200" i="9"/>
  <c r="E201" i="9"/>
  <c r="E195" i="9"/>
  <c r="E196" i="9"/>
  <c r="E197" i="9"/>
  <c r="E198" i="9"/>
  <c r="E194" i="9"/>
  <c r="E186" i="9"/>
  <c r="E187" i="9"/>
  <c r="F187" i="9" s="1"/>
  <c r="E188" i="9"/>
  <c r="E189" i="9"/>
  <c r="E185" i="9"/>
  <c r="E181" i="9"/>
  <c r="E182" i="9"/>
  <c r="E183" i="9"/>
  <c r="E179" i="9"/>
  <c r="E180" i="9"/>
  <c r="E176" i="9"/>
  <c r="E177" i="9"/>
  <c r="E175" i="9"/>
  <c r="E164" i="9"/>
  <c r="E165" i="9"/>
  <c r="E167" i="9"/>
  <c r="E168" i="9"/>
  <c r="E169" i="9"/>
  <c r="E170" i="9"/>
  <c r="E171" i="9"/>
  <c r="E172" i="9"/>
  <c r="E159" i="9"/>
  <c r="E160" i="9"/>
  <c r="E161" i="9"/>
  <c r="E162" i="9"/>
  <c r="E163" i="9"/>
  <c r="E158" i="9"/>
  <c r="E152" i="9"/>
  <c r="E153" i="9"/>
  <c r="E154" i="9"/>
  <c r="E155" i="9"/>
  <c r="E156" i="9"/>
  <c r="E151" i="9"/>
  <c r="E143" i="9"/>
  <c r="E138" i="9"/>
  <c r="E132" i="9"/>
  <c r="E133" i="9"/>
  <c r="E124" i="9"/>
  <c r="E125" i="9"/>
  <c r="E126" i="9"/>
  <c r="E127" i="9"/>
  <c r="E115" i="9"/>
  <c r="E116" i="9"/>
  <c r="E117" i="9"/>
  <c r="E118" i="9"/>
  <c r="E119" i="9"/>
  <c r="E120" i="9"/>
  <c r="E109" i="9"/>
  <c r="E110" i="9"/>
  <c r="E111" i="9"/>
  <c r="E112" i="9"/>
  <c r="E108" i="9"/>
  <c r="E99" i="9"/>
  <c r="E101" i="9"/>
  <c r="E102" i="9"/>
  <c r="E96" i="9"/>
  <c r="E97" i="9"/>
  <c r="E95" i="9"/>
  <c r="E92" i="9"/>
  <c r="E89" i="9"/>
  <c r="E90" i="9"/>
  <c r="E91" i="9"/>
  <c r="E86" i="9"/>
  <c r="E87" i="9"/>
  <c r="E83" i="9"/>
  <c r="E84" i="9"/>
  <c r="E82" i="9"/>
  <c r="E75" i="9"/>
  <c r="E77" i="9"/>
  <c r="E74" i="9"/>
  <c r="E67" i="9"/>
  <c r="E68" i="9"/>
  <c r="E69" i="9"/>
  <c r="E62" i="9"/>
  <c r="E63" i="9"/>
  <c r="E59" i="9"/>
  <c r="E60" i="9"/>
  <c r="E54" i="9"/>
  <c r="E55" i="9"/>
  <c r="E56" i="9"/>
  <c r="E49" i="9"/>
  <c r="E51" i="9"/>
  <c r="E52" i="9"/>
  <c r="E45" i="9"/>
  <c r="E42" i="9"/>
  <c r="E43" i="9"/>
  <c r="E38" i="9"/>
  <c r="E39" i="9"/>
  <c r="E40" i="9"/>
  <c r="E37" i="9"/>
  <c r="E32" i="9"/>
  <c r="E33" i="9"/>
  <c r="E31" i="9"/>
  <c r="E26" i="9"/>
  <c r="E25" i="9"/>
  <c r="E23" i="9"/>
  <c r="E21" i="9"/>
  <c r="E17" i="9"/>
  <c r="F271" i="9"/>
  <c r="F273" i="9"/>
  <c r="F274" i="9"/>
  <c r="F275" i="9"/>
  <c r="F276" i="9"/>
  <c r="F278" i="9"/>
  <c r="F269" i="9"/>
  <c r="F234" i="9"/>
  <c r="F235" i="9"/>
  <c r="F237" i="9"/>
  <c r="F239" i="9"/>
  <c r="F241" i="9"/>
  <c r="F242" i="9"/>
  <c r="F243" i="9"/>
  <c r="F244" i="9"/>
  <c r="F246" i="9"/>
  <c r="F248" i="9"/>
  <c r="F249" i="9"/>
  <c r="F251" i="9"/>
  <c r="F252" i="9"/>
  <c r="F253" i="9"/>
  <c r="F255" i="9"/>
  <c r="F257" i="9"/>
  <c r="F258" i="9"/>
  <c r="F259" i="9"/>
  <c r="F261" i="9"/>
  <c r="F262" i="9"/>
  <c r="F233" i="9"/>
  <c r="I261" i="1"/>
  <c r="J261" i="1" s="1"/>
  <c r="L261" i="1" s="1"/>
  <c r="V261" i="1"/>
  <c r="I291" i="1"/>
  <c r="J291" i="1" s="1"/>
  <c r="K291" i="1" s="1"/>
  <c r="V291" i="1"/>
  <c r="I196" i="1"/>
  <c r="J196" i="1" s="1"/>
  <c r="L196" i="1" s="1"/>
  <c r="V196" i="1"/>
  <c r="F293" i="9" l="1"/>
  <c r="F264" i="9"/>
  <c r="L51" i="7"/>
  <c r="M51" i="7" s="1"/>
  <c r="N51" i="7" s="1"/>
  <c r="L53" i="7"/>
  <c r="M53" i="7" s="1"/>
  <c r="N53" i="7" s="1"/>
  <c r="L50" i="7"/>
  <c r="M50" i="7" s="1"/>
  <c r="N50" i="7" s="1"/>
  <c r="L52" i="7"/>
  <c r="L291" i="1"/>
  <c r="M291" i="1" s="1"/>
  <c r="N291" i="1" s="1"/>
  <c r="K196" i="1"/>
  <c r="K261" i="1"/>
  <c r="M261" i="1"/>
  <c r="N261" i="1" s="1"/>
  <c r="M196" i="1"/>
  <c r="N196" i="1" s="1"/>
  <c r="O53" i="7" l="1"/>
  <c r="O51" i="7"/>
  <c r="P51" i="7" s="1"/>
  <c r="Q51" i="7" s="1"/>
  <c r="O50" i="7"/>
  <c r="P50" i="7" s="1"/>
  <c r="Q50" i="7" s="1"/>
  <c r="M52" i="7"/>
  <c r="N52" i="7" s="1"/>
  <c r="P53" i="7"/>
  <c r="Q53" i="7" s="1"/>
  <c r="O261" i="1"/>
  <c r="O291" i="1"/>
  <c r="O196" i="1"/>
  <c r="R53" i="7" l="1"/>
  <c r="S53" i="7" s="1"/>
  <c r="H53" i="7" s="1"/>
  <c r="O52" i="7"/>
  <c r="P52" i="7" s="1"/>
  <c r="Q52" i="7" s="1"/>
  <c r="R50" i="7"/>
  <c r="S50" i="7" s="1"/>
  <c r="H50" i="7" s="1"/>
  <c r="R51" i="7"/>
  <c r="S51" i="7" s="1"/>
  <c r="H51" i="7" s="1"/>
  <c r="P261" i="1"/>
  <c r="Q261" i="1" s="1"/>
  <c r="P291" i="1"/>
  <c r="Q291" i="1" s="1"/>
  <c r="P196" i="1"/>
  <c r="Q196" i="1" s="1"/>
  <c r="R196" i="1" l="1"/>
  <c r="S196" i="1" s="1"/>
  <c r="H196" i="1" s="1"/>
  <c r="F196" i="1" s="1"/>
  <c r="R52" i="7"/>
  <c r="S52" i="7" s="1"/>
  <c r="H52" i="7" s="1"/>
  <c r="R291" i="1"/>
  <c r="S291" i="1" s="1"/>
  <c r="H291" i="1" s="1"/>
  <c r="F291" i="1" s="1"/>
  <c r="R261" i="1"/>
  <c r="S261" i="1" s="1"/>
  <c r="H261" i="1" s="1"/>
  <c r="F261" i="1" s="1"/>
  <c r="I171" i="1" l="1"/>
  <c r="J171" i="1" s="1"/>
  <c r="V171" i="1"/>
  <c r="I283" i="1"/>
  <c r="J283" i="1" s="1"/>
  <c r="K283" i="1" s="1"/>
  <c r="V283" i="1"/>
  <c r="I284" i="1"/>
  <c r="J284" i="1" s="1"/>
  <c r="K284" i="1" s="1"/>
  <c r="V284" i="1"/>
  <c r="I286" i="1"/>
  <c r="J286" i="1" s="1"/>
  <c r="L286" i="1" s="1"/>
  <c r="M286" i="1" s="1"/>
  <c r="N286" i="1" s="1"/>
  <c r="V286" i="1"/>
  <c r="I246" i="1"/>
  <c r="J246" i="1" s="1"/>
  <c r="K246" i="1" s="1"/>
  <c r="V246" i="1"/>
  <c r="I215" i="1"/>
  <c r="J215" i="1" s="1"/>
  <c r="V215" i="1"/>
  <c r="I216" i="1"/>
  <c r="J216" i="1" s="1"/>
  <c r="K216" i="1" s="1"/>
  <c r="V216" i="1"/>
  <c r="I217" i="1"/>
  <c r="J217" i="1" s="1"/>
  <c r="K217" i="1" s="1"/>
  <c r="V217" i="1"/>
  <c r="I108" i="1"/>
  <c r="J108" i="1" s="1"/>
  <c r="K108" i="1" s="1"/>
  <c r="V108" i="1"/>
  <c r="I109" i="1"/>
  <c r="J109" i="1" s="1"/>
  <c r="K109" i="1" s="1"/>
  <c r="V109" i="1"/>
  <c r="I110" i="1"/>
  <c r="J110" i="1" s="1"/>
  <c r="K110" i="1" s="1"/>
  <c r="V110" i="1"/>
  <c r="L110" i="1" l="1"/>
  <c r="M110" i="1" s="1"/>
  <c r="N110" i="1" s="1"/>
  <c r="K171" i="1"/>
  <c r="L171" i="1"/>
  <c r="L283" i="1"/>
  <c r="L284" i="1"/>
  <c r="L109" i="1"/>
  <c r="K286" i="1"/>
  <c r="O286" i="1"/>
  <c r="L246" i="1"/>
  <c r="L217" i="1"/>
  <c r="M217" i="1" s="1"/>
  <c r="N217" i="1" s="1"/>
  <c r="K215" i="1"/>
  <c r="L215" i="1"/>
  <c r="L216" i="1"/>
  <c r="L108" i="1"/>
  <c r="M171" i="1" l="1"/>
  <c r="N171" i="1" s="1"/>
  <c r="M284" i="1"/>
  <c r="N284" i="1" s="1"/>
  <c r="M283" i="1"/>
  <c r="N283" i="1" s="1"/>
  <c r="O110" i="1"/>
  <c r="M109" i="1"/>
  <c r="N109" i="1" s="1"/>
  <c r="P286" i="1"/>
  <c r="Q286" i="1" s="1"/>
  <c r="M246" i="1"/>
  <c r="N246" i="1" s="1"/>
  <c r="M216" i="1"/>
  <c r="N216" i="1" s="1"/>
  <c r="M215" i="1"/>
  <c r="N215" i="1" s="1"/>
  <c r="O217" i="1"/>
  <c r="M108" i="1"/>
  <c r="N108" i="1" s="1"/>
  <c r="D20" i="6"/>
  <c r="F20" i="6" s="1"/>
  <c r="D194" i="9"/>
  <c r="F221" i="9"/>
  <c r="F219" i="9"/>
  <c r="F210" i="9"/>
  <c r="F208" i="9"/>
  <c r="F169" i="9"/>
  <c r="D25" i="6"/>
  <c r="F25" i="6" s="1"/>
  <c r="O283" i="1" l="1"/>
  <c r="P283" i="1" s="1"/>
  <c r="Q283" i="1" s="1"/>
  <c r="O215" i="1"/>
  <c r="P215" i="1" s="1"/>
  <c r="O171" i="1"/>
  <c r="O284" i="1"/>
  <c r="O109" i="1"/>
  <c r="P110" i="1"/>
  <c r="Q110" i="1" s="1"/>
  <c r="R286" i="1"/>
  <c r="S286" i="1" s="1"/>
  <c r="H286" i="1" s="1"/>
  <c r="F286" i="1" s="1"/>
  <c r="O246" i="1"/>
  <c r="O216" i="1"/>
  <c r="P217" i="1"/>
  <c r="Q217" i="1" s="1"/>
  <c r="O108" i="1"/>
  <c r="F56" i="6"/>
  <c r="F54" i="6"/>
  <c r="F53" i="6"/>
  <c r="F69" i="6" s="1"/>
  <c r="Q215" i="1" l="1"/>
  <c r="R215" i="1"/>
  <c r="S215" i="1" s="1"/>
  <c r="R110" i="1"/>
  <c r="S110" i="1" s="1"/>
  <c r="H110" i="1" s="1"/>
  <c r="F110" i="1" s="1"/>
  <c r="R217" i="1"/>
  <c r="S217" i="1" s="1"/>
  <c r="H217" i="1" s="1"/>
  <c r="F217" i="1" s="1"/>
  <c r="P171" i="1"/>
  <c r="Q171" i="1" s="1"/>
  <c r="P284" i="1"/>
  <c r="Q284" i="1" s="1"/>
  <c r="R283" i="1"/>
  <c r="S283" i="1" s="1"/>
  <c r="H283" i="1" s="1"/>
  <c r="P109" i="1"/>
  <c r="Q109" i="1" s="1"/>
  <c r="P246" i="1"/>
  <c r="Q246" i="1" s="1"/>
  <c r="P216" i="1"/>
  <c r="Q216" i="1" s="1"/>
  <c r="P108" i="1"/>
  <c r="Q108" i="1" s="1"/>
  <c r="D198" i="9"/>
  <c r="D101" i="9"/>
  <c r="D96" i="9"/>
  <c r="D200" i="9" s="1"/>
  <c r="D95" i="9"/>
  <c r="D90" i="9"/>
  <c r="D74" i="9"/>
  <c r="D94" i="5"/>
  <c r="F94" i="5" s="1"/>
  <c r="F95" i="5" s="1"/>
  <c r="D69" i="5"/>
  <c r="D70" i="5"/>
  <c r="F70" i="5" s="1"/>
  <c r="D62" i="5"/>
  <c r="F62" i="5" s="1"/>
  <c r="D61" i="5"/>
  <c r="F61" i="5" s="1"/>
  <c r="D59" i="5"/>
  <c r="F59" i="5" s="1"/>
  <c r="D50" i="5"/>
  <c r="D46" i="5"/>
  <c r="F46" i="5" s="1"/>
  <c r="D45" i="5"/>
  <c r="F45" i="5" s="1"/>
  <c r="D44" i="5"/>
  <c r="F44" i="5" s="1"/>
  <c r="F47" i="5" s="1"/>
  <c r="D40" i="5"/>
  <c r="F40" i="5" s="1"/>
  <c r="D38" i="5"/>
  <c r="F38" i="5" s="1"/>
  <c r="D35" i="5"/>
  <c r="F35" i="5" s="1"/>
  <c r="D34" i="5"/>
  <c r="F34" i="5" s="1"/>
  <c r="D33" i="5"/>
  <c r="F33" i="5" s="1"/>
  <c r="D30" i="5"/>
  <c r="F30" i="5" s="1"/>
  <c r="D29" i="5"/>
  <c r="F29" i="5" s="1"/>
  <c r="D28" i="5"/>
  <c r="F28" i="5" s="1"/>
  <c r="D27" i="5"/>
  <c r="F27" i="5" s="1"/>
  <c r="D22" i="5"/>
  <c r="F22" i="5" s="1"/>
  <c r="D20" i="5"/>
  <c r="F20" i="5" s="1"/>
  <c r="D19" i="5"/>
  <c r="F19" i="5" s="1"/>
  <c r="F23" i="5" l="1"/>
  <c r="F41" i="5"/>
  <c r="D51" i="5"/>
  <c r="F50" i="5"/>
  <c r="D74" i="5"/>
  <c r="F74" i="5" s="1"/>
  <c r="F69" i="5"/>
  <c r="F77" i="5" s="1"/>
  <c r="H215" i="1"/>
  <c r="R109" i="1"/>
  <c r="S109" i="1" s="1"/>
  <c r="H109" i="1" s="1"/>
  <c r="F109" i="1" s="1"/>
  <c r="R171" i="1"/>
  <c r="S171" i="1" s="1"/>
  <c r="H171" i="1" s="1"/>
  <c r="F171" i="1" s="1"/>
  <c r="R284" i="1"/>
  <c r="S284" i="1" s="1"/>
  <c r="H284" i="1" s="1"/>
  <c r="F284" i="1" s="1"/>
  <c r="R246" i="1"/>
  <c r="S246" i="1" s="1"/>
  <c r="H246" i="1" s="1"/>
  <c r="F246" i="1" s="1"/>
  <c r="R216" i="1"/>
  <c r="S216" i="1" s="1"/>
  <c r="H216" i="1" s="1"/>
  <c r="R108" i="1"/>
  <c r="S108" i="1" s="1"/>
  <c r="H108" i="1" s="1"/>
  <c r="F108" i="1" s="1"/>
  <c r="D63" i="5"/>
  <c r="F63" i="5" s="1"/>
  <c r="D170" i="9"/>
  <c r="D188" i="9"/>
  <c r="D117" i="9"/>
  <c r="D115" i="9"/>
  <c r="D75" i="9"/>
  <c r="D69" i="9"/>
  <c r="D59" i="9"/>
  <c r="D55" i="9"/>
  <c r="D54" i="9"/>
  <c r="D52" i="9"/>
  <c r="D51" i="9"/>
  <c r="D49" i="9"/>
  <c r="D42" i="9"/>
  <c r="D40" i="9"/>
  <c r="D39" i="9"/>
  <c r="D38" i="9"/>
  <c r="D37" i="9"/>
  <c r="D33" i="9"/>
  <c r="D56" i="5" l="1"/>
  <c r="F56" i="5" s="1"/>
  <c r="F64" i="5" s="1"/>
  <c r="F51" i="5"/>
  <c r="F52" i="5" s="1"/>
  <c r="D26" i="9"/>
  <c r="F132" i="5" l="1"/>
  <c r="F198" i="9"/>
  <c r="D130" i="9"/>
  <c r="F108" i="9"/>
  <c r="F110" i="9"/>
  <c r="F111" i="9"/>
  <c r="D87" i="9"/>
  <c r="D68" i="9"/>
  <c r="F62" i="9"/>
  <c r="F60" i="9"/>
  <c r="F52" i="9"/>
  <c r="F51" i="9"/>
  <c r="F49" i="9"/>
  <c r="F43" i="9"/>
  <c r="F42" i="9"/>
  <c r="F40" i="9"/>
  <c r="F39" i="9"/>
  <c r="F38" i="9"/>
  <c r="D32" i="9" l="1"/>
  <c r="I102" i="4" l="1"/>
  <c r="J102" i="4" s="1"/>
  <c r="V102" i="4"/>
  <c r="I104" i="4"/>
  <c r="V104" i="4"/>
  <c r="I106" i="4"/>
  <c r="J106" i="4" s="1"/>
  <c r="K106" i="4" s="1"/>
  <c r="V106" i="4"/>
  <c r="I108" i="4"/>
  <c r="V108" i="4"/>
  <c r="I111" i="4"/>
  <c r="J111" i="4" s="1"/>
  <c r="K111" i="4" s="1"/>
  <c r="V111" i="4"/>
  <c r="I113" i="4"/>
  <c r="J113" i="4" s="1"/>
  <c r="V113" i="4"/>
  <c r="I116" i="4"/>
  <c r="V116" i="4"/>
  <c r="I123" i="4"/>
  <c r="J123" i="4" s="1"/>
  <c r="L123" i="4" s="1"/>
  <c r="V123" i="4"/>
  <c r="I124" i="4"/>
  <c r="J124" i="4" s="1"/>
  <c r="K124" i="4" s="1"/>
  <c r="V124" i="4"/>
  <c r="I125" i="4"/>
  <c r="J125" i="4" s="1"/>
  <c r="K125" i="4" s="1"/>
  <c r="V125" i="4"/>
  <c r="I126" i="4"/>
  <c r="V126" i="4"/>
  <c r="I127" i="4"/>
  <c r="J127" i="4" s="1"/>
  <c r="V127" i="4"/>
  <c r="I129" i="4"/>
  <c r="J129" i="4" s="1"/>
  <c r="K129" i="4" s="1"/>
  <c r="V129" i="4"/>
  <c r="I24" i="4"/>
  <c r="J24" i="4" s="1"/>
  <c r="K24" i="4" s="1"/>
  <c r="V24" i="4"/>
  <c r="I25" i="4"/>
  <c r="J25" i="4" s="1"/>
  <c r="K25" i="4" s="1"/>
  <c r="V25" i="4"/>
  <c r="I26" i="4"/>
  <c r="J26" i="4" s="1"/>
  <c r="K26" i="4" s="1"/>
  <c r="V26" i="4"/>
  <c r="I27" i="4"/>
  <c r="J27" i="4" s="1"/>
  <c r="V27" i="4"/>
  <c r="I32" i="4"/>
  <c r="J32" i="4" s="1"/>
  <c r="K32" i="4" s="1"/>
  <c r="V32" i="4"/>
  <c r="I33" i="4"/>
  <c r="J33" i="4" s="1"/>
  <c r="V33" i="4"/>
  <c r="I37" i="4"/>
  <c r="J37" i="4" s="1"/>
  <c r="K37" i="4" s="1"/>
  <c r="V37" i="4"/>
  <c r="I38" i="4"/>
  <c r="J38" i="4" s="1"/>
  <c r="K38" i="4" s="1"/>
  <c r="V38" i="4"/>
  <c r="I40" i="4"/>
  <c r="J40" i="4" s="1"/>
  <c r="V40" i="4"/>
  <c r="I42" i="4"/>
  <c r="J42" i="4" s="1"/>
  <c r="V42" i="4"/>
  <c r="I43" i="4"/>
  <c r="J43" i="4" s="1"/>
  <c r="V43" i="4"/>
  <c r="I44" i="4"/>
  <c r="J44" i="4" s="1"/>
  <c r="V44" i="4"/>
  <c r="I48" i="4"/>
  <c r="J48" i="4" s="1"/>
  <c r="V48" i="4"/>
  <c r="I49" i="4"/>
  <c r="J49" i="4" s="1"/>
  <c r="V49" i="4"/>
  <c r="I50" i="4"/>
  <c r="J50" i="4" s="1"/>
  <c r="V50" i="4"/>
  <c r="I53" i="4"/>
  <c r="V53" i="4"/>
  <c r="I54" i="4"/>
  <c r="J54" i="4" s="1"/>
  <c r="K54" i="4" s="1"/>
  <c r="V54" i="4"/>
  <c r="I55" i="4"/>
  <c r="J55" i="4" s="1"/>
  <c r="K55" i="4" s="1"/>
  <c r="V55" i="4"/>
  <c r="I56" i="4"/>
  <c r="J56" i="4" s="1"/>
  <c r="V56" i="4"/>
  <c r="I59" i="4"/>
  <c r="J59" i="4" s="1"/>
  <c r="K59" i="4" s="1"/>
  <c r="V59" i="4"/>
  <c r="I61" i="4"/>
  <c r="J61" i="4" s="1"/>
  <c r="K61" i="4" s="1"/>
  <c r="V61" i="4"/>
  <c r="I65" i="4"/>
  <c r="J65" i="4" s="1"/>
  <c r="K65" i="4" s="1"/>
  <c r="V65" i="4"/>
  <c r="I66" i="4"/>
  <c r="J66" i="4" s="1"/>
  <c r="K66" i="4" s="1"/>
  <c r="V66" i="4"/>
  <c r="I67" i="4"/>
  <c r="J67" i="4" s="1"/>
  <c r="K67" i="4" s="1"/>
  <c r="V67" i="4"/>
  <c r="I68" i="4"/>
  <c r="J68" i="4" s="1"/>
  <c r="K68" i="4" s="1"/>
  <c r="V68" i="4"/>
  <c r="I72" i="4"/>
  <c r="J72" i="4" s="1"/>
  <c r="V72" i="4"/>
  <c r="I78" i="4"/>
  <c r="J78" i="4" s="1"/>
  <c r="K78" i="4" s="1"/>
  <c r="V78" i="4"/>
  <c r="I79" i="4"/>
  <c r="J79" i="4" s="1"/>
  <c r="K79" i="4" s="1"/>
  <c r="V79" i="4"/>
  <c r="I80" i="4"/>
  <c r="J80" i="4" s="1"/>
  <c r="K80" i="4" s="1"/>
  <c r="V80" i="4"/>
  <c r="I81" i="4"/>
  <c r="J81" i="4" s="1"/>
  <c r="K81" i="4" s="1"/>
  <c r="V81" i="4"/>
  <c r="I83" i="4"/>
  <c r="J83" i="4" s="1"/>
  <c r="K83" i="4" s="1"/>
  <c r="V83" i="4"/>
  <c r="I87" i="4"/>
  <c r="J87" i="4" s="1"/>
  <c r="K87" i="4" s="1"/>
  <c r="V87" i="4"/>
  <c r="I88" i="4"/>
  <c r="J88" i="4" s="1"/>
  <c r="K88" i="4" s="1"/>
  <c r="V88" i="4"/>
  <c r="I92" i="4"/>
  <c r="J92" i="4" s="1"/>
  <c r="V92" i="4"/>
  <c r="I93" i="4"/>
  <c r="J93" i="4" s="1"/>
  <c r="K93" i="4" s="1"/>
  <c r="V93" i="4"/>
  <c r="I94" i="4"/>
  <c r="J94" i="4" s="1"/>
  <c r="K94" i="4" s="1"/>
  <c r="V94" i="4"/>
  <c r="I66" i="1"/>
  <c r="J66" i="1" s="1"/>
  <c r="V66" i="1"/>
  <c r="I31" i="1"/>
  <c r="J31" i="1" s="1"/>
  <c r="K31" i="1" s="1"/>
  <c r="V31" i="1"/>
  <c r="I17" i="1"/>
  <c r="J17" i="1" s="1"/>
  <c r="V17" i="1"/>
  <c r="I19" i="1"/>
  <c r="J19" i="1" s="1"/>
  <c r="K19" i="1" s="1"/>
  <c r="V19" i="1"/>
  <c r="I20" i="1"/>
  <c r="V20" i="1"/>
  <c r="I21" i="1"/>
  <c r="J21" i="1" s="1"/>
  <c r="K21" i="1" s="1"/>
  <c r="V21" i="1"/>
  <c r="I22" i="1"/>
  <c r="J22" i="1" s="1"/>
  <c r="K22" i="1" s="1"/>
  <c r="V22" i="1"/>
  <c r="I23" i="1"/>
  <c r="J23" i="1" s="1"/>
  <c r="K23" i="1" s="1"/>
  <c r="V23" i="1"/>
  <c r="I24" i="1"/>
  <c r="J24" i="1" s="1"/>
  <c r="K24" i="1" s="1"/>
  <c r="V24" i="1"/>
  <c r="I25" i="1"/>
  <c r="J25" i="1" s="1"/>
  <c r="V25" i="1"/>
  <c r="I26" i="1"/>
  <c r="J26" i="1" s="1"/>
  <c r="K26" i="1" s="1"/>
  <c r="V26" i="1"/>
  <c r="I27" i="1"/>
  <c r="J27" i="1" s="1"/>
  <c r="V27" i="1"/>
  <c r="I28" i="1"/>
  <c r="J28" i="1" s="1"/>
  <c r="K28" i="1" s="1"/>
  <c r="V28" i="1"/>
  <c r="I29" i="1"/>
  <c r="J29" i="1" s="1"/>
  <c r="V29" i="1"/>
  <c r="I30" i="1"/>
  <c r="J30" i="1" s="1"/>
  <c r="K30" i="1" s="1"/>
  <c r="V30" i="1"/>
  <c r="I32" i="1"/>
  <c r="J32" i="1" s="1"/>
  <c r="V32" i="1"/>
  <c r="I33" i="1"/>
  <c r="V33" i="1"/>
  <c r="I34" i="1"/>
  <c r="J34" i="1" s="1"/>
  <c r="V34" i="1"/>
  <c r="I35" i="1"/>
  <c r="J35" i="1" s="1"/>
  <c r="K35" i="1" s="1"/>
  <c r="V35" i="1"/>
  <c r="I36" i="1"/>
  <c r="J36" i="1" s="1"/>
  <c r="V36" i="1"/>
  <c r="I37" i="1"/>
  <c r="J37" i="1" s="1"/>
  <c r="K37" i="1" s="1"/>
  <c r="V37" i="1"/>
  <c r="I38" i="1"/>
  <c r="J38" i="1" s="1"/>
  <c r="K38" i="1" s="1"/>
  <c r="V38" i="1"/>
  <c r="I39" i="1"/>
  <c r="J39" i="1" s="1"/>
  <c r="K39" i="1" s="1"/>
  <c r="V39" i="1"/>
  <c r="I40" i="1"/>
  <c r="J40" i="1" s="1"/>
  <c r="K40" i="1" s="1"/>
  <c r="V40" i="1"/>
  <c r="I41" i="1"/>
  <c r="J41" i="1" s="1"/>
  <c r="K41" i="1" s="1"/>
  <c r="V41" i="1"/>
  <c r="I42" i="1"/>
  <c r="J42" i="1" s="1"/>
  <c r="K42" i="1" s="1"/>
  <c r="V42" i="1"/>
  <c r="I43" i="1"/>
  <c r="J43" i="1" s="1"/>
  <c r="K43" i="1" s="1"/>
  <c r="V43" i="1"/>
  <c r="I44" i="1"/>
  <c r="J44" i="1" s="1"/>
  <c r="K44" i="1" s="1"/>
  <c r="V44" i="1"/>
  <c r="I45" i="1"/>
  <c r="J45" i="1" s="1"/>
  <c r="K45" i="1" s="1"/>
  <c r="V45" i="1"/>
  <c r="I48" i="1"/>
  <c r="J48" i="1" s="1"/>
  <c r="K48" i="1" s="1"/>
  <c r="V48" i="1"/>
  <c r="I49" i="1"/>
  <c r="J49" i="1" s="1"/>
  <c r="K49" i="1" s="1"/>
  <c r="V49" i="1"/>
  <c r="I50" i="1"/>
  <c r="J50" i="1" s="1"/>
  <c r="V50" i="1"/>
  <c r="I51" i="1"/>
  <c r="J51" i="1" s="1"/>
  <c r="K51" i="1" s="1"/>
  <c r="V51" i="1"/>
  <c r="I52" i="1"/>
  <c r="J52" i="1" s="1"/>
  <c r="V52" i="1"/>
  <c r="I53" i="1"/>
  <c r="J53" i="1" s="1"/>
  <c r="K53" i="1" s="1"/>
  <c r="V53" i="1"/>
  <c r="I54" i="1"/>
  <c r="V54" i="1"/>
  <c r="I55" i="1"/>
  <c r="V55" i="1"/>
  <c r="I56" i="1"/>
  <c r="J56" i="1" s="1"/>
  <c r="K56" i="1" s="1"/>
  <c r="V56" i="1"/>
  <c r="I57" i="1"/>
  <c r="V57" i="1"/>
  <c r="I58" i="1"/>
  <c r="V58" i="1"/>
  <c r="I59" i="1"/>
  <c r="V59" i="1"/>
  <c r="I60" i="1"/>
  <c r="V60" i="1"/>
  <c r="I61" i="1"/>
  <c r="J61" i="1" s="1"/>
  <c r="K61" i="1" s="1"/>
  <c r="V61" i="1"/>
  <c r="I62" i="1"/>
  <c r="J62" i="1" s="1"/>
  <c r="K62" i="1" s="1"/>
  <c r="V62" i="1"/>
  <c r="I63" i="1"/>
  <c r="J63" i="1" s="1"/>
  <c r="K63" i="1" s="1"/>
  <c r="V63" i="1"/>
  <c r="I64" i="1"/>
  <c r="J64" i="1" s="1"/>
  <c r="K64" i="1" s="1"/>
  <c r="V64" i="1"/>
  <c r="I65" i="1"/>
  <c r="V65" i="1"/>
  <c r="I67" i="1"/>
  <c r="J67" i="1" s="1"/>
  <c r="K67" i="1" s="1"/>
  <c r="V67" i="1"/>
  <c r="I68" i="1"/>
  <c r="J68" i="1" s="1"/>
  <c r="K68" i="1" s="1"/>
  <c r="V68" i="1"/>
  <c r="I69" i="1"/>
  <c r="V69" i="1"/>
  <c r="I70" i="1"/>
  <c r="V70" i="1"/>
  <c r="I71" i="1"/>
  <c r="J71" i="1" s="1"/>
  <c r="K71" i="1" s="1"/>
  <c r="V71" i="1"/>
  <c r="I72" i="1"/>
  <c r="V72" i="1"/>
  <c r="I73" i="1"/>
  <c r="J73" i="1" s="1"/>
  <c r="K73" i="1" s="1"/>
  <c r="V73" i="1"/>
  <c r="I74" i="1"/>
  <c r="V74" i="1"/>
  <c r="I75" i="1"/>
  <c r="J75" i="1" s="1"/>
  <c r="K75" i="1" s="1"/>
  <c r="V75" i="1"/>
  <c r="I76" i="1"/>
  <c r="V76" i="1"/>
  <c r="I77" i="1"/>
  <c r="J77" i="1" s="1"/>
  <c r="K77" i="1" s="1"/>
  <c r="V77" i="1"/>
  <c r="I78" i="1"/>
  <c r="V78" i="1"/>
  <c r="I79" i="1"/>
  <c r="J79" i="1" s="1"/>
  <c r="K79" i="1" s="1"/>
  <c r="V79" i="1"/>
  <c r="I80" i="1"/>
  <c r="V80" i="1"/>
  <c r="I81" i="1"/>
  <c r="V81" i="1"/>
  <c r="I82" i="1"/>
  <c r="V82" i="1"/>
  <c r="I83" i="1"/>
  <c r="J83" i="1" s="1"/>
  <c r="K83" i="1" s="1"/>
  <c r="V83" i="1"/>
  <c r="I84" i="1"/>
  <c r="V84" i="1"/>
  <c r="I85" i="1"/>
  <c r="J85" i="1" s="1"/>
  <c r="L85" i="1" s="1"/>
  <c r="M85" i="1" s="1"/>
  <c r="V85" i="1"/>
  <c r="I86" i="1"/>
  <c r="J86" i="1" s="1"/>
  <c r="K86" i="1" s="1"/>
  <c r="V86" i="1"/>
  <c r="I87" i="1"/>
  <c r="V87" i="1"/>
  <c r="I88" i="1"/>
  <c r="J88" i="1" s="1"/>
  <c r="K88" i="1" s="1"/>
  <c r="V88" i="1"/>
  <c r="I89" i="1"/>
  <c r="V89" i="1"/>
  <c r="I90" i="1"/>
  <c r="V90" i="1"/>
  <c r="I91" i="1"/>
  <c r="J91" i="1" s="1"/>
  <c r="L91" i="1" s="1"/>
  <c r="M91" i="1" s="1"/>
  <c r="V91" i="1"/>
  <c r="I92" i="1"/>
  <c r="J92" i="1" s="1"/>
  <c r="K92" i="1" s="1"/>
  <c r="V92" i="1"/>
  <c r="I93" i="1"/>
  <c r="V93" i="1"/>
  <c r="I94" i="1"/>
  <c r="V94" i="1"/>
  <c r="I95" i="1"/>
  <c r="J95" i="1" s="1"/>
  <c r="K95" i="1" s="1"/>
  <c r="V95" i="1"/>
  <c r="I96" i="1"/>
  <c r="J96" i="1" s="1"/>
  <c r="K96" i="1" s="1"/>
  <c r="V96" i="1"/>
  <c r="I97" i="1"/>
  <c r="V97" i="1"/>
  <c r="I98" i="1"/>
  <c r="J98" i="1" s="1"/>
  <c r="K98" i="1" s="1"/>
  <c r="V98" i="1"/>
  <c r="I99" i="1"/>
  <c r="V99" i="1"/>
  <c r="I100" i="1"/>
  <c r="V100" i="1"/>
  <c r="I101" i="1"/>
  <c r="J101" i="1" s="1"/>
  <c r="L101" i="1" s="1"/>
  <c r="M101" i="1" s="1"/>
  <c r="N101" i="1" s="1"/>
  <c r="V101" i="1"/>
  <c r="I102" i="1"/>
  <c r="J102" i="1" s="1"/>
  <c r="K102" i="1" s="1"/>
  <c r="V102" i="1"/>
  <c r="I103" i="1"/>
  <c r="V103" i="1"/>
  <c r="I104" i="1"/>
  <c r="V104" i="1"/>
  <c r="I105" i="1"/>
  <c r="J105" i="1" s="1"/>
  <c r="L105" i="1" s="1"/>
  <c r="M105" i="1" s="1"/>
  <c r="N105" i="1" s="1"/>
  <c r="V105" i="1"/>
  <c r="I106" i="1"/>
  <c r="J106" i="1" s="1"/>
  <c r="K106" i="1" s="1"/>
  <c r="V106" i="1"/>
  <c r="I107" i="1"/>
  <c r="V107" i="1"/>
  <c r="I111" i="1"/>
  <c r="V111" i="1"/>
  <c r="I112" i="1"/>
  <c r="J112" i="1" s="1"/>
  <c r="K112" i="1" s="1"/>
  <c r="V112" i="1"/>
  <c r="I113" i="1"/>
  <c r="V113" i="1"/>
  <c r="I114" i="1"/>
  <c r="V114" i="1"/>
  <c r="I115" i="1"/>
  <c r="J115" i="1" s="1"/>
  <c r="L115" i="1" s="1"/>
  <c r="M115" i="1" s="1"/>
  <c r="N115" i="1" s="1"/>
  <c r="V115" i="1"/>
  <c r="I116" i="1"/>
  <c r="J116" i="1" s="1"/>
  <c r="K116" i="1" s="1"/>
  <c r="V116" i="1"/>
  <c r="I117" i="1"/>
  <c r="V117" i="1"/>
  <c r="I118" i="1"/>
  <c r="V118" i="1"/>
  <c r="I119" i="1"/>
  <c r="J119" i="1" s="1"/>
  <c r="L119" i="1" s="1"/>
  <c r="M119" i="1" s="1"/>
  <c r="N119" i="1" s="1"/>
  <c r="V119" i="1"/>
  <c r="I120" i="1"/>
  <c r="J120" i="1" s="1"/>
  <c r="K120" i="1" s="1"/>
  <c r="V120" i="1"/>
  <c r="I121" i="1"/>
  <c r="V121" i="1"/>
  <c r="V122" i="1"/>
  <c r="I123" i="1"/>
  <c r="J123" i="1" s="1"/>
  <c r="L123" i="1" s="1"/>
  <c r="M123" i="1" s="1"/>
  <c r="N123" i="1" s="1"/>
  <c r="V123" i="1"/>
  <c r="I124" i="1"/>
  <c r="J124" i="1" s="1"/>
  <c r="K124" i="1" s="1"/>
  <c r="V124" i="1"/>
  <c r="I125" i="1"/>
  <c r="V125" i="1"/>
  <c r="I126" i="1"/>
  <c r="V126" i="1"/>
  <c r="I127" i="1"/>
  <c r="V127" i="1"/>
  <c r="V128" i="1"/>
  <c r="V129" i="1"/>
  <c r="V130" i="1"/>
  <c r="I131" i="1"/>
  <c r="J131" i="1" s="1"/>
  <c r="V131" i="1"/>
  <c r="I132" i="1"/>
  <c r="J132" i="1" s="1"/>
  <c r="K132" i="1" s="1"/>
  <c r="V132" i="1"/>
  <c r="I133" i="1"/>
  <c r="J133" i="1" s="1"/>
  <c r="K133" i="1" s="1"/>
  <c r="V133" i="1"/>
  <c r="I134" i="1"/>
  <c r="J134" i="1" s="1"/>
  <c r="K134" i="1" s="1"/>
  <c r="V134" i="1"/>
  <c r="I135" i="1"/>
  <c r="J135" i="1" s="1"/>
  <c r="V135" i="1"/>
  <c r="I136" i="1"/>
  <c r="J136" i="1" s="1"/>
  <c r="K136" i="1" s="1"/>
  <c r="V136" i="1"/>
  <c r="I137" i="1"/>
  <c r="J137" i="1" s="1"/>
  <c r="K137" i="1" s="1"/>
  <c r="V137" i="1"/>
  <c r="I138" i="1"/>
  <c r="J138" i="1" s="1"/>
  <c r="K138" i="1" s="1"/>
  <c r="V138" i="1"/>
  <c r="I139" i="1"/>
  <c r="J139" i="1" s="1"/>
  <c r="K139" i="1" s="1"/>
  <c r="V139" i="1"/>
  <c r="I140" i="1"/>
  <c r="J140" i="1" s="1"/>
  <c r="K140" i="1" s="1"/>
  <c r="V140" i="1"/>
  <c r="I141" i="1"/>
  <c r="J141" i="1" s="1"/>
  <c r="K141" i="1" s="1"/>
  <c r="V141" i="1"/>
  <c r="I142" i="1"/>
  <c r="J142" i="1" s="1"/>
  <c r="K142" i="1" s="1"/>
  <c r="V142" i="1"/>
  <c r="I143" i="1"/>
  <c r="J143" i="1" s="1"/>
  <c r="K143" i="1" s="1"/>
  <c r="V143" i="1"/>
  <c r="I144" i="1"/>
  <c r="J144" i="1" s="1"/>
  <c r="K144" i="1" s="1"/>
  <c r="V144" i="1"/>
  <c r="I145" i="1"/>
  <c r="J145" i="1" s="1"/>
  <c r="K145" i="1" s="1"/>
  <c r="V145" i="1"/>
  <c r="I146" i="1"/>
  <c r="J146" i="1" s="1"/>
  <c r="K146" i="1" s="1"/>
  <c r="V146" i="1"/>
  <c r="I147" i="1"/>
  <c r="J147" i="1" s="1"/>
  <c r="V147" i="1"/>
  <c r="I148" i="1"/>
  <c r="J148" i="1" s="1"/>
  <c r="K148" i="1" s="1"/>
  <c r="V148" i="1"/>
  <c r="I149" i="1"/>
  <c r="J149" i="1" s="1"/>
  <c r="K149" i="1" s="1"/>
  <c r="V149" i="1"/>
  <c r="I150" i="1"/>
  <c r="J150" i="1" s="1"/>
  <c r="K150" i="1" s="1"/>
  <c r="V150" i="1"/>
  <c r="I151" i="1"/>
  <c r="J151" i="1" s="1"/>
  <c r="K151" i="1" s="1"/>
  <c r="V151" i="1"/>
  <c r="I152" i="1"/>
  <c r="J152" i="1" s="1"/>
  <c r="K152" i="1" s="1"/>
  <c r="V152" i="1"/>
  <c r="I153" i="1"/>
  <c r="J153" i="1" s="1"/>
  <c r="K153" i="1" s="1"/>
  <c r="V153" i="1"/>
  <c r="I154" i="1"/>
  <c r="J154" i="1" s="1"/>
  <c r="K154" i="1" s="1"/>
  <c r="V154" i="1"/>
  <c r="I155" i="1"/>
  <c r="J155" i="1" s="1"/>
  <c r="K155" i="1" s="1"/>
  <c r="V155" i="1"/>
  <c r="I156" i="1"/>
  <c r="J156" i="1" s="1"/>
  <c r="K156" i="1" s="1"/>
  <c r="V156" i="1"/>
  <c r="I157" i="1"/>
  <c r="J157" i="1" s="1"/>
  <c r="K157" i="1" s="1"/>
  <c r="V157" i="1"/>
  <c r="I158" i="1"/>
  <c r="J158" i="1" s="1"/>
  <c r="L158" i="1" s="1"/>
  <c r="V158" i="1"/>
  <c r="I159" i="1"/>
  <c r="J159" i="1" s="1"/>
  <c r="K159" i="1" s="1"/>
  <c r="V159" i="1"/>
  <c r="I160" i="1"/>
  <c r="V160" i="1"/>
  <c r="I161" i="1"/>
  <c r="V161" i="1"/>
  <c r="I162" i="1"/>
  <c r="J162" i="1" s="1"/>
  <c r="K162" i="1" s="1"/>
  <c r="V162" i="1"/>
  <c r="I163" i="1"/>
  <c r="J163" i="1" s="1"/>
  <c r="K163" i="1" s="1"/>
  <c r="V163" i="1"/>
  <c r="I164" i="1"/>
  <c r="V164" i="1"/>
  <c r="I165" i="1"/>
  <c r="J165" i="1" s="1"/>
  <c r="K165" i="1" s="1"/>
  <c r="V165" i="1"/>
  <c r="I166" i="1"/>
  <c r="V166" i="1"/>
  <c r="I167" i="1"/>
  <c r="V167" i="1"/>
  <c r="I168" i="1"/>
  <c r="J168" i="1" s="1"/>
  <c r="L168" i="1" s="1"/>
  <c r="V168" i="1"/>
  <c r="I169" i="1"/>
  <c r="J169" i="1" s="1"/>
  <c r="K169" i="1" s="1"/>
  <c r="V169" i="1"/>
  <c r="I170" i="1"/>
  <c r="V170" i="1"/>
  <c r="I172" i="1"/>
  <c r="V172" i="1"/>
  <c r="I173" i="1"/>
  <c r="J173" i="1" s="1"/>
  <c r="V173" i="1"/>
  <c r="I174" i="1"/>
  <c r="J174" i="1" s="1"/>
  <c r="K174" i="1" s="1"/>
  <c r="V174" i="1"/>
  <c r="I175" i="1"/>
  <c r="V175" i="1"/>
  <c r="I176" i="1"/>
  <c r="V176" i="1"/>
  <c r="I177" i="1"/>
  <c r="J177" i="1" s="1"/>
  <c r="K177" i="1" s="1"/>
  <c r="V177" i="1"/>
  <c r="I178" i="1"/>
  <c r="V178" i="1"/>
  <c r="I179" i="1"/>
  <c r="V179" i="1"/>
  <c r="I180" i="1"/>
  <c r="J180" i="1" s="1"/>
  <c r="L180" i="1" s="1"/>
  <c r="V180" i="1"/>
  <c r="I181" i="1"/>
  <c r="J181" i="1" s="1"/>
  <c r="K181" i="1" s="1"/>
  <c r="V181" i="1"/>
  <c r="I182" i="1"/>
  <c r="V182" i="1"/>
  <c r="I183" i="1"/>
  <c r="J183" i="1" s="1"/>
  <c r="K183" i="1" s="1"/>
  <c r="V183" i="1"/>
  <c r="I184" i="1"/>
  <c r="V184" i="1"/>
  <c r="I185" i="1"/>
  <c r="V185" i="1"/>
  <c r="I186" i="1"/>
  <c r="V186" i="1"/>
  <c r="I187" i="1"/>
  <c r="J187" i="1" s="1"/>
  <c r="K187" i="1" s="1"/>
  <c r="V187" i="1"/>
  <c r="I188" i="1"/>
  <c r="J188" i="1" s="1"/>
  <c r="K188" i="1" s="1"/>
  <c r="V188" i="1"/>
  <c r="I189" i="1"/>
  <c r="V189" i="1"/>
  <c r="I190" i="1"/>
  <c r="V190" i="1"/>
  <c r="I191" i="1"/>
  <c r="J191" i="1" s="1"/>
  <c r="K191" i="1" s="1"/>
  <c r="V191" i="1"/>
  <c r="I192" i="1"/>
  <c r="J192" i="1" s="1"/>
  <c r="K192" i="1" s="1"/>
  <c r="V192" i="1"/>
  <c r="I193" i="1"/>
  <c r="V193" i="1"/>
  <c r="I194" i="1"/>
  <c r="V194" i="1"/>
  <c r="I195" i="1"/>
  <c r="J195" i="1" s="1"/>
  <c r="V195" i="1"/>
  <c r="I197" i="1"/>
  <c r="J197" i="1" s="1"/>
  <c r="K197" i="1" s="1"/>
  <c r="V197" i="1"/>
  <c r="I198" i="1"/>
  <c r="V198" i="1"/>
  <c r="I199" i="1"/>
  <c r="V199" i="1"/>
  <c r="I200" i="1"/>
  <c r="J200" i="1" s="1"/>
  <c r="K200" i="1" s="1"/>
  <c r="V200" i="1"/>
  <c r="I201" i="1"/>
  <c r="J201" i="1" s="1"/>
  <c r="K201" i="1" s="1"/>
  <c r="V201" i="1"/>
  <c r="I202" i="1"/>
  <c r="V202" i="1"/>
  <c r="I203" i="1"/>
  <c r="V203" i="1"/>
  <c r="I204" i="1"/>
  <c r="V204" i="1"/>
  <c r="I205" i="1"/>
  <c r="J205" i="1" s="1"/>
  <c r="K205" i="1" s="1"/>
  <c r="V205" i="1"/>
  <c r="I206" i="1"/>
  <c r="V206" i="1"/>
  <c r="I207" i="1"/>
  <c r="J207" i="1" s="1"/>
  <c r="K207" i="1" s="1"/>
  <c r="V207" i="1"/>
  <c r="I208" i="1"/>
  <c r="J208" i="1" s="1"/>
  <c r="K208" i="1" s="1"/>
  <c r="V208" i="1"/>
  <c r="I209" i="1"/>
  <c r="J209" i="1" s="1"/>
  <c r="K209" i="1" s="1"/>
  <c r="V209" i="1"/>
  <c r="I210" i="1"/>
  <c r="V210" i="1"/>
  <c r="I211" i="1"/>
  <c r="J211" i="1" s="1"/>
  <c r="V211" i="1"/>
  <c r="I212" i="1"/>
  <c r="J212" i="1" s="1"/>
  <c r="K212" i="1" s="1"/>
  <c r="V212" i="1"/>
  <c r="I213" i="1"/>
  <c r="J213" i="1" s="1"/>
  <c r="K213" i="1" s="1"/>
  <c r="V213" i="1"/>
  <c r="I214" i="1"/>
  <c r="J214" i="1" s="1"/>
  <c r="K214" i="1" s="1"/>
  <c r="V214" i="1"/>
  <c r="I218" i="1"/>
  <c r="J218" i="1" s="1"/>
  <c r="L218" i="1" s="1"/>
  <c r="M218" i="1" s="1"/>
  <c r="N218" i="1" s="1"/>
  <c r="V218" i="1"/>
  <c r="I219" i="1"/>
  <c r="J219" i="1" s="1"/>
  <c r="K219" i="1" s="1"/>
  <c r="V219" i="1"/>
  <c r="I220" i="1"/>
  <c r="V220" i="1"/>
  <c r="I221" i="1"/>
  <c r="J221" i="1" s="1"/>
  <c r="K221" i="1" s="1"/>
  <c r="V221" i="1"/>
  <c r="I222" i="1"/>
  <c r="J222" i="1" s="1"/>
  <c r="K222" i="1" s="1"/>
  <c r="V222" i="1"/>
  <c r="I223" i="1"/>
  <c r="J223" i="1" s="1"/>
  <c r="K223" i="1" s="1"/>
  <c r="V223" i="1"/>
  <c r="I224" i="1"/>
  <c r="J224" i="1" s="1"/>
  <c r="V224" i="1"/>
  <c r="I225" i="1"/>
  <c r="J225" i="1" s="1"/>
  <c r="V225" i="1"/>
  <c r="I226" i="1"/>
  <c r="J226" i="1" s="1"/>
  <c r="K226" i="1" s="1"/>
  <c r="V226" i="1"/>
  <c r="I227" i="1"/>
  <c r="J227" i="1" s="1"/>
  <c r="K227" i="1" s="1"/>
  <c r="V227" i="1"/>
  <c r="I228" i="1"/>
  <c r="J228" i="1" s="1"/>
  <c r="K228" i="1" s="1"/>
  <c r="V228" i="1"/>
  <c r="I229" i="1"/>
  <c r="J229" i="1" s="1"/>
  <c r="L229" i="1" s="1"/>
  <c r="M229" i="1" s="1"/>
  <c r="N229" i="1" s="1"/>
  <c r="V229" i="1"/>
  <c r="I230" i="1"/>
  <c r="J230" i="1" s="1"/>
  <c r="K230" i="1" s="1"/>
  <c r="V230" i="1"/>
  <c r="I231" i="1"/>
  <c r="J231" i="1" s="1"/>
  <c r="K231" i="1" s="1"/>
  <c r="V231" i="1"/>
  <c r="I232" i="1"/>
  <c r="J232" i="1" s="1"/>
  <c r="K232" i="1" s="1"/>
  <c r="V232" i="1"/>
  <c r="I233" i="1"/>
  <c r="J233" i="1" s="1"/>
  <c r="L233" i="1" s="1"/>
  <c r="M233" i="1" s="1"/>
  <c r="N233" i="1" s="1"/>
  <c r="V233" i="1"/>
  <c r="I234" i="1"/>
  <c r="J234" i="1" s="1"/>
  <c r="K234" i="1" s="1"/>
  <c r="V234" i="1"/>
  <c r="I235" i="1"/>
  <c r="J235" i="1" s="1"/>
  <c r="K235" i="1" s="1"/>
  <c r="V235" i="1"/>
  <c r="I236" i="1"/>
  <c r="J236" i="1" s="1"/>
  <c r="K236" i="1" s="1"/>
  <c r="V236" i="1"/>
  <c r="I237" i="1"/>
  <c r="J237" i="1" s="1"/>
  <c r="L237" i="1" s="1"/>
  <c r="M237" i="1" s="1"/>
  <c r="N237" i="1" s="1"/>
  <c r="V237" i="1"/>
  <c r="I238" i="1"/>
  <c r="V238" i="1"/>
  <c r="I239" i="1"/>
  <c r="V239" i="1"/>
  <c r="I240" i="1"/>
  <c r="J240" i="1" s="1"/>
  <c r="K240" i="1" s="1"/>
  <c r="V240" i="1"/>
  <c r="I241" i="1"/>
  <c r="J241" i="1" s="1"/>
  <c r="V241" i="1"/>
  <c r="I242" i="1"/>
  <c r="J242" i="1" s="1"/>
  <c r="K242" i="1" s="1"/>
  <c r="V242" i="1"/>
  <c r="I243" i="1"/>
  <c r="J243" i="1" s="1"/>
  <c r="V243" i="1"/>
  <c r="I244" i="1"/>
  <c r="J244" i="1" s="1"/>
  <c r="K244" i="1" s="1"/>
  <c r="V244" i="1"/>
  <c r="I245" i="1"/>
  <c r="J245" i="1" s="1"/>
  <c r="L245" i="1" s="1"/>
  <c r="M245" i="1" s="1"/>
  <c r="N245" i="1" s="1"/>
  <c r="V245" i="1"/>
  <c r="I247" i="1"/>
  <c r="J247" i="1" s="1"/>
  <c r="V247" i="1"/>
  <c r="I248" i="1"/>
  <c r="J248" i="1" s="1"/>
  <c r="K248" i="1" s="1"/>
  <c r="V248" i="1"/>
  <c r="I249" i="1"/>
  <c r="J249" i="1" s="1"/>
  <c r="L249" i="1" s="1"/>
  <c r="M249" i="1" s="1"/>
  <c r="N249" i="1" s="1"/>
  <c r="V249" i="1"/>
  <c r="I250" i="1"/>
  <c r="J250" i="1" s="1"/>
  <c r="K250" i="1" s="1"/>
  <c r="V250" i="1"/>
  <c r="I251" i="1"/>
  <c r="J251" i="1" s="1"/>
  <c r="K251" i="1" s="1"/>
  <c r="V251" i="1"/>
  <c r="I252" i="1"/>
  <c r="J252" i="1" s="1"/>
  <c r="K252" i="1" s="1"/>
  <c r="V252" i="1"/>
  <c r="I253" i="1"/>
  <c r="J253" i="1" s="1"/>
  <c r="V253" i="1"/>
  <c r="I254" i="1"/>
  <c r="J254" i="1" s="1"/>
  <c r="K254" i="1" s="1"/>
  <c r="V254" i="1"/>
  <c r="I255" i="1"/>
  <c r="J255" i="1" s="1"/>
  <c r="K255" i="1" s="1"/>
  <c r="V255" i="1"/>
  <c r="I256" i="1"/>
  <c r="J256" i="1" s="1"/>
  <c r="K256" i="1" s="1"/>
  <c r="V256" i="1"/>
  <c r="I257" i="1"/>
  <c r="J257" i="1" s="1"/>
  <c r="V257" i="1"/>
  <c r="I258" i="1"/>
  <c r="J258" i="1" s="1"/>
  <c r="K258" i="1" s="1"/>
  <c r="V258" i="1"/>
  <c r="I259" i="1"/>
  <c r="J259" i="1" s="1"/>
  <c r="V259" i="1"/>
  <c r="I260" i="1"/>
  <c r="J260" i="1" s="1"/>
  <c r="K260" i="1" s="1"/>
  <c r="V260" i="1"/>
  <c r="I262" i="1"/>
  <c r="J262" i="1" s="1"/>
  <c r="V262" i="1"/>
  <c r="I263" i="1"/>
  <c r="J263" i="1" s="1"/>
  <c r="K263" i="1" s="1"/>
  <c r="V263" i="1"/>
  <c r="I264" i="1"/>
  <c r="J264" i="1" s="1"/>
  <c r="K264" i="1" s="1"/>
  <c r="V264" i="1"/>
  <c r="I265" i="1"/>
  <c r="V265" i="1"/>
  <c r="I266" i="1"/>
  <c r="J266" i="1" s="1"/>
  <c r="K266" i="1" s="1"/>
  <c r="V266" i="1"/>
  <c r="I267" i="1"/>
  <c r="J267" i="1" s="1"/>
  <c r="K267" i="1" s="1"/>
  <c r="V267" i="1"/>
  <c r="I268" i="1"/>
  <c r="J268" i="1" s="1"/>
  <c r="K268" i="1" s="1"/>
  <c r="V268" i="1"/>
  <c r="I269" i="1"/>
  <c r="V269" i="1"/>
  <c r="I270" i="1"/>
  <c r="J270" i="1" s="1"/>
  <c r="K270" i="1" s="1"/>
  <c r="V270" i="1"/>
  <c r="I271" i="1"/>
  <c r="J271" i="1" s="1"/>
  <c r="K271" i="1" s="1"/>
  <c r="V271" i="1"/>
  <c r="I272" i="1"/>
  <c r="V272" i="1"/>
  <c r="I273" i="1"/>
  <c r="V273" i="1"/>
  <c r="I274" i="1"/>
  <c r="J274" i="1" s="1"/>
  <c r="K274" i="1" s="1"/>
  <c r="V274" i="1"/>
  <c r="I275" i="1"/>
  <c r="J275" i="1" s="1"/>
  <c r="K275" i="1" s="1"/>
  <c r="V275" i="1"/>
  <c r="I276" i="1"/>
  <c r="V276" i="1"/>
  <c r="I277" i="1"/>
  <c r="V277" i="1"/>
  <c r="I278" i="1"/>
  <c r="J278" i="1" s="1"/>
  <c r="K278" i="1" s="1"/>
  <c r="V278" i="1"/>
  <c r="I279" i="1"/>
  <c r="J279" i="1" s="1"/>
  <c r="V279" i="1"/>
  <c r="I280" i="1"/>
  <c r="V280" i="1"/>
  <c r="I281" i="1"/>
  <c r="V281" i="1"/>
  <c r="I282" i="1"/>
  <c r="V282" i="1"/>
  <c r="I285" i="1"/>
  <c r="V285" i="1"/>
  <c r="I287" i="1"/>
  <c r="J287" i="1" s="1"/>
  <c r="K287" i="1" s="1"/>
  <c r="V287" i="1"/>
  <c r="I288" i="1"/>
  <c r="V288" i="1"/>
  <c r="I289" i="1"/>
  <c r="V289" i="1"/>
  <c r="I290" i="1"/>
  <c r="J290" i="1" s="1"/>
  <c r="K290" i="1" s="1"/>
  <c r="V290" i="1"/>
  <c r="I292" i="1"/>
  <c r="V292" i="1"/>
  <c r="I293" i="1"/>
  <c r="V293" i="1"/>
  <c r="I294" i="1"/>
  <c r="J294" i="1" s="1"/>
  <c r="K294" i="1" s="1"/>
  <c r="V294" i="1"/>
  <c r="I295" i="1"/>
  <c r="J295" i="1" s="1"/>
  <c r="V295" i="1"/>
  <c r="V16" i="1"/>
  <c r="I16" i="1"/>
  <c r="J16" i="1" s="1"/>
  <c r="K16" i="1" s="1"/>
  <c r="L205" i="1" l="1"/>
  <c r="M205" i="1" s="1"/>
  <c r="N205" i="1" s="1"/>
  <c r="L53" i="1"/>
  <c r="M53" i="1" s="1"/>
  <c r="N53" i="1" s="1"/>
  <c r="L92" i="1"/>
  <c r="M92" i="1" s="1"/>
  <c r="N92" i="1" s="1"/>
  <c r="L279" i="1"/>
  <c r="M279" i="1" s="1"/>
  <c r="N279" i="1" s="1"/>
  <c r="K279" i="1"/>
  <c r="L212" i="1"/>
  <c r="M212" i="1" s="1"/>
  <c r="N212" i="1" s="1"/>
  <c r="L192" i="1"/>
  <c r="M192" i="1" s="1"/>
  <c r="N192" i="1" s="1"/>
  <c r="L163" i="1"/>
  <c r="M163" i="1" s="1"/>
  <c r="N163" i="1" s="1"/>
  <c r="L132" i="1"/>
  <c r="M132" i="1" s="1"/>
  <c r="N132" i="1" s="1"/>
  <c r="L96" i="1"/>
  <c r="M96" i="1" s="1"/>
  <c r="N96" i="1" s="1"/>
  <c r="L221" i="1"/>
  <c r="M221" i="1" s="1"/>
  <c r="N221" i="1" s="1"/>
  <c r="J239" i="1"/>
  <c r="K239" i="1" s="1"/>
  <c r="L227" i="1"/>
  <c r="M227" i="1" s="1"/>
  <c r="N227" i="1" s="1"/>
  <c r="L188" i="1"/>
  <c r="M188" i="1" s="1"/>
  <c r="N188" i="1" s="1"/>
  <c r="L86" i="1"/>
  <c r="M86" i="1" s="1"/>
  <c r="N86" i="1" s="1"/>
  <c r="L197" i="1"/>
  <c r="M197" i="1" s="1"/>
  <c r="N197" i="1" s="1"/>
  <c r="L181" i="1"/>
  <c r="M181" i="1" s="1"/>
  <c r="N181" i="1" s="1"/>
  <c r="L37" i="1"/>
  <c r="M37" i="1" s="1"/>
  <c r="N37" i="1" s="1"/>
  <c r="L30" i="1"/>
  <c r="M30" i="1" s="1"/>
  <c r="N30" i="1" s="1"/>
  <c r="L41" i="1"/>
  <c r="M41" i="1" s="1"/>
  <c r="N41" i="1" s="1"/>
  <c r="L28" i="1"/>
  <c r="M28" i="1" s="1"/>
  <c r="N28" i="1" s="1"/>
  <c r="L40" i="1"/>
  <c r="M40" i="1" s="1"/>
  <c r="N40" i="1" s="1"/>
  <c r="L38" i="1"/>
  <c r="M38" i="1" s="1"/>
  <c r="N38" i="1" s="1"/>
  <c r="L35" i="1"/>
  <c r="M35" i="1" s="1"/>
  <c r="N35" i="1" s="1"/>
  <c r="J33" i="1"/>
  <c r="K33" i="1" s="1"/>
  <c r="L26" i="1"/>
  <c r="M26" i="1" s="1"/>
  <c r="N26" i="1" s="1"/>
  <c r="K36" i="1"/>
  <c r="L36" i="1"/>
  <c r="M36" i="1" s="1"/>
  <c r="N36" i="1" s="1"/>
  <c r="L259" i="1"/>
  <c r="M259" i="1" s="1"/>
  <c r="N259" i="1" s="1"/>
  <c r="K259" i="1"/>
  <c r="L224" i="1"/>
  <c r="M224" i="1" s="1"/>
  <c r="N224" i="1" s="1"/>
  <c r="K224" i="1"/>
  <c r="L295" i="1"/>
  <c r="K295" i="1"/>
  <c r="L241" i="1"/>
  <c r="K241" i="1"/>
  <c r="L225" i="1"/>
  <c r="K225" i="1"/>
  <c r="L195" i="1"/>
  <c r="M195" i="1" s="1"/>
  <c r="N195" i="1" s="1"/>
  <c r="K195" i="1"/>
  <c r="K32" i="1"/>
  <c r="L32" i="1"/>
  <c r="M32" i="1" s="1"/>
  <c r="N32" i="1" s="1"/>
  <c r="L247" i="1"/>
  <c r="M247" i="1" s="1"/>
  <c r="N247" i="1" s="1"/>
  <c r="K247" i="1"/>
  <c r="N85" i="1"/>
  <c r="O85" i="1"/>
  <c r="P85" i="1" s="1"/>
  <c r="Q85" i="1" s="1"/>
  <c r="K27" i="1"/>
  <c r="L27" i="1"/>
  <c r="M27" i="1" s="1"/>
  <c r="N27" i="1" s="1"/>
  <c r="L262" i="1"/>
  <c r="K262" i="1"/>
  <c r="L257" i="1"/>
  <c r="K257" i="1"/>
  <c r="K34" i="1"/>
  <c r="L34" i="1"/>
  <c r="M34" i="1" s="1"/>
  <c r="N34" i="1" s="1"/>
  <c r="L253" i="1"/>
  <c r="M253" i="1" s="1"/>
  <c r="N253" i="1" s="1"/>
  <c r="K253" i="1"/>
  <c r="K243" i="1"/>
  <c r="L243" i="1"/>
  <c r="M243" i="1" s="1"/>
  <c r="N243" i="1" s="1"/>
  <c r="N91" i="1"/>
  <c r="O91" i="1"/>
  <c r="P91" i="1" s="1"/>
  <c r="Q91" i="1" s="1"/>
  <c r="K29" i="1"/>
  <c r="L29" i="1"/>
  <c r="M29" i="1" s="1"/>
  <c r="N29" i="1" s="1"/>
  <c r="L287" i="1"/>
  <c r="M287" i="1" s="1"/>
  <c r="N287" i="1" s="1"/>
  <c r="O245" i="1"/>
  <c r="P245" i="1" s="1"/>
  <c r="Q245" i="1" s="1"/>
  <c r="L223" i="1"/>
  <c r="M223" i="1" s="1"/>
  <c r="O101" i="1"/>
  <c r="P101" i="1" s="1"/>
  <c r="Q101" i="1" s="1"/>
  <c r="L49" i="1"/>
  <c r="M49" i="1" s="1"/>
  <c r="N49" i="1" s="1"/>
  <c r="L271" i="1"/>
  <c r="M271" i="1" s="1"/>
  <c r="N271" i="1" s="1"/>
  <c r="K249" i="1"/>
  <c r="K245" i="1"/>
  <c r="L231" i="1"/>
  <c r="M231" i="1" s="1"/>
  <c r="N231" i="1" s="1"/>
  <c r="L219" i="1"/>
  <c r="M219" i="1" s="1"/>
  <c r="N219" i="1" s="1"/>
  <c r="K168" i="1"/>
  <c r="L165" i="1"/>
  <c r="M165" i="1" s="1"/>
  <c r="N165" i="1" s="1"/>
  <c r="L152" i="1"/>
  <c r="M152" i="1" s="1"/>
  <c r="N152" i="1" s="1"/>
  <c r="L143" i="1"/>
  <c r="M143" i="1" s="1"/>
  <c r="N143" i="1" s="1"/>
  <c r="L136" i="1"/>
  <c r="M136" i="1" s="1"/>
  <c r="N136" i="1" s="1"/>
  <c r="K91" i="1"/>
  <c r="L88" i="1"/>
  <c r="M88" i="1" s="1"/>
  <c r="N88" i="1" s="1"/>
  <c r="K85" i="1"/>
  <c r="L83" i="1"/>
  <c r="M83" i="1" s="1"/>
  <c r="N83" i="1" s="1"/>
  <c r="L45" i="1"/>
  <c r="M45" i="1" s="1"/>
  <c r="N45" i="1" s="1"/>
  <c r="L251" i="1"/>
  <c r="M251" i="1" s="1"/>
  <c r="N251" i="1" s="1"/>
  <c r="L209" i="1"/>
  <c r="K233" i="1"/>
  <c r="K180" i="1"/>
  <c r="L177" i="1"/>
  <c r="M177" i="1" s="1"/>
  <c r="N177" i="1" s="1"/>
  <c r="L155" i="1"/>
  <c r="M155" i="1" s="1"/>
  <c r="L139" i="1"/>
  <c r="M139" i="1" s="1"/>
  <c r="N139" i="1" s="1"/>
  <c r="L98" i="1"/>
  <c r="M98" i="1" s="1"/>
  <c r="N98" i="1" s="1"/>
  <c r="L51" i="1"/>
  <c r="L39" i="1"/>
  <c r="M39" i="1" s="1"/>
  <c r="N39" i="1" s="1"/>
  <c r="L235" i="1"/>
  <c r="M235" i="1" s="1"/>
  <c r="N235" i="1" s="1"/>
  <c r="L213" i="1"/>
  <c r="L208" i="1"/>
  <c r="M208" i="1" s="1"/>
  <c r="N208" i="1" s="1"/>
  <c r="L71" i="1"/>
  <c r="M71" i="1" s="1"/>
  <c r="N71" i="1" s="1"/>
  <c r="L275" i="1"/>
  <c r="L255" i="1"/>
  <c r="M255" i="1" s="1"/>
  <c r="N255" i="1" s="1"/>
  <c r="O237" i="1"/>
  <c r="P237" i="1" s="1"/>
  <c r="Q237" i="1" s="1"/>
  <c r="L151" i="1"/>
  <c r="M151" i="1" s="1"/>
  <c r="N151" i="1" s="1"/>
  <c r="L144" i="1"/>
  <c r="M144" i="1" s="1"/>
  <c r="N144" i="1" s="1"/>
  <c r="L95" i="1"/>
  <c r="L79" i="1"/>
  <c r="M79" i="1" s="1"/>
  <c r="N79" i="1" s="1"/>
  <c r="L63" i="1"/>
  <c r="M63" i="1" s="1"/>
  <c r="N63" i="1" s="1"/>
  <c r="L61" i="1"/>
  <c r="M61" i="1" s="1"/>
  <c r="N61" i="1" s="1"/>
  <c r="L48" i="1"/>
  <c r="M48" i="1" s="1"/>
  <c r="L23" i="1"/>
  <c r="M23" i="1" s="1"/>
  <c r="N23" i="1" s="1"/>
  <c r="K237" i="1"/>
  <c r="J220" i="1"/>
  <c r="K220" i="1" s="1"/>
  <c r="K218" i="1"/>
  <c r="J204" i="1"/>
  <c r="K204" i="1" s="1"/>
  <c r="J82" i="1"/>
  <c r="K82" i="1" s="1"/>
  <c r="J74" i="1"/>
  <c r="K74" i="1" s="1"/>
  <c r="L67" i="1"/>
  <c r="J53" i="4"/>
  <c r="K53" i="4" s="1"/>
  <c r="K33" i="4"/>
  <c r="L33" i="4"/>
  <c r="M33" i="4" s="1"/>
  <c r="N33" i="4" s="1"/>
  <c r="L92" i="4"/>
  <c r="M92" i="4" s="1"/>
  <c r="N92" i="4" s="1"/>
  <c r="K92" i="4"/>
  <c r="L72" i="4"/>
  <c r="M72" i="4" s="1"/>
  <c r="N72" i="4" s="1"/>
  <c r="K72" i="4"/>
  <c r="L127" i="4"/>
  <c r="M127" i="4" s="1"/>
  <c r="N127" i="4" s="1"/>
  <c r="K127" i="4"/>
  <c r="L113" i="4"/>
  <c r="K113" i="4"/>
  <c r="L87" i="4"/>
  <c r="M87" i="4" s="1"/>
  <c r="N87" i="4" s="1"/>
  <c r="L61" i="4"/>
  <c r="M61" i="4" s="1"/>
  <c r="N61" i="4" s="1"/>
  <c r="L26" i="4"/>
  <c r="M26" i="4" s="1"/>
  <c r="N26" i="4" s="1"/>
  <c r="L24" i="4"/>
  <c r="M24" i="4" s="1"/>
  <c r="N24" i="4" s="1"/>
  <c r="L80" i="4"/>
  <c r="M80" i="4" s="1"/>
  <c r="N80" i="4" s="1"/>
  <c r="L68" i="4"/>
  <c r="M68" i="4" s="1"/>
  <c r="N68" i="4" s="1"/>
  <c r="L124" i="4"/>
  <c r="L106" i="4"/>
  <c r="L32" i="4"/>
  <c r="M32" i="4" s="1"/>
  <c r="N32" i="4" s="1"/>
  <c r="L25" i="4"/>
  <c r="M25" i="4" s="1"/>
  <c r="N25" i="4" s="1"/>
  <c r="K123" i="4"/>
  <c r="K102" i="4"/>
  <c r="L102" i="4"/>
  <c r="M123" i="4"/>
  <c r="N123" i="4" s="1"/>
  <c r="M113" i="4"/>
  <c r="N113" i="4" s="1"/>
  <c r="J126" i="4"/>
  <c r="K126" i="4" s="1"/>
  <c r="J116" i="4"/>
  <c r="K116" i="4" s="1"/>
  <c r="J108" i="4"/>
  <c r="K108" i="4" s="1"/>
  <c r="J104" i="4"/>
  <c r="K104" i="4" s="1"/>
  <c r="L129" i="4"/>
  <c r="L125" i="4"/>
  <c r="L111" i="4"/>
  <c r="K49" i="4"/>
  <c r="L49" i="4"/>
  <c r="K43" i="4"/>
  <c r="L43" i="4"/>
  <c r="K40" i="4"/>
  <c r="L40" i="4"/>
  <c r="L93" i="4"/>
  <c r="L83" i="4"/>
  <c r="L81" i="4"/>
  <c r="L65" i="4"/>
  <c r="L59" i="4"/>
  <c r="K56" i="4"/>
  <c r="L56" i="4"/>
  <c r="L94" i="4"/>
  <c r="L79" i="4"/>
  <c r="L67" i="4"/>
  <c r="K50" i="4"/>
  <c r="L50" i="4"/>
  <c r="K48" i="4"/>
  <c r="L48" i="4"/>
  <c r="K44" i="4"/>
  <c r="L44" i="4"/>
  <c r="K42" i="4"/>
  <c r="L42" i="4"/>
  <c r="L88" i="4"/>
  <c r="L55" i="4"/>
  <c r="L38" i="4"/>
  <c r="L37" i="4"/>
  <c r="L78" i="4"/>
  <c r="L66" i="4"/>
  <c r="K27" i="4"/>
  <c r="L27" i="4"/>
  <c r="L54" i="4"/>
  <c r="O229" i="1"/>
  <c r="P229" i="1" s="1"/>
  <c r="Q229" i="1" s="1"/>
  <c r="K229" i="1"/>
  <c r="K66" i="1"/>
  <c r="L66" i="1"/>
  <c r="L31" i="1"/>
  <c r="J277" i="1"/>
  <c r="K277" i="1" s="1"/>
  <c r="J282" i="1"/>
  <c r="K282" i="1" s="1"/>
  <c r="J276" i="1"/>
  <c r="K276" i="1" s="1"/>
  <c r="L278" i="1"/>
  <c r="J273" i="1"/>
  <c r="K273" i="1" s="1"/>
  <c r="J272" i="1"/>
  <c r="K272" i="1" s="1"/>
  <c r="L270" i="1"/>
  <c r="L242" i="1"/>
  <c r="J265" i="1"/>
  <c r="K265" i="1" s="1"/>
  <c r="L274" i="1"/>
  <c r="L267" i="1"/>
  <c r="O233" i="1"/>
  <c r="O205" i="1"/>
  <c r="L159" i="1"/>
  <c r="L266" i="1"/>
  <c r="L250" i="1"/>
  <c r="J184" i="1"/>
  <c r="K184" i="1" s="1"/>
  <c r="L173" i="1"/>
  <c r="K173" i="1"/>
  <c r="L254" i="1"/>
  <c r="L258" i="1"/>
  <c r="L226" i="1"/>
  <c r="L211" i="1"/>
  <c r="K211" i="1"/>
  <c r="J293" i="1"/>
  <c r="K293" i="1" s="1"/>
  <c r="J292" i="1"/>
  <c r="K292" i="1" s="1"/>
  <c r="J289" i="1"/>
  <c r="K289" i="1" s="1"/>
  <c r="J288" i="1"/>
  <c r="K288" i="1" s="1"/>
  <c r="J285" i="1"/>
  <c r="K285" i="1" s="1"/>
  <c r="J269" i="1"/>
  <c r="K269" i="1" s="1"/>
  <c r="L263" i="1"/>
  <c r="O249" i="1"/>
  <c r="L230" i="1"/>
  <c r="L294" i="1"/>
  <c r="L290" i="1"/>
  <c r="J281" i="1"/>
  <c r="K281" i="1" s="1"/>
  <c r="J280" i="1"/>
  <c r="K280" i="1" s="1"/>
  <c r="J238" i="1"/>
  <c r="K238" i="1" s="1"/>
  <c r="L234" i="1"/>
  <c r="J206" i="1"/>
  <c r="K206" i="1" s="1"/>
  <c r="M168" i="1"/>
  <c r="N168" i="1" s="1"/>
  <c r="O119" i="1"/>
  <c r="L268" i="1"/>
  <c r="L264" i="1"/>
  <c r="L260" i="1"/>
  <c r="L256" i="1"/>
  <c r="L252" i="1"/>
  <c r="L248" i="1"/>
  <c r="L244" i="1"/>
  <c r="L240" i="1"/>
  <c r="L236" i="1"/>
  <c r="L232" i="1"/>
  <c r="L228" i="1"/>
  <c r="L222" i="1"/>
  <c r="M180" i="1"/>
  <c r="N180" i="1" s="1"/>
  <c r="O218" i="1"/>
  <c r="L201" i="1"/>
  <c r="L169" i="1"/>
  <c r="K158" i="1"/>
  <c r="L214" i="1"/>
  <c r="L207" i="1"/>
  <c r="J203" i="1"/>
  <c r="K203" i="1" s="1"/>
  <c r="L174" i="1"/>
  <c r="M158" i="1"/>
  <c r="N158" i="1" s="1"/>
  <c r="J210" i="1"/>
  <c r="K210" i="1" s="1"/>
  <c r="J127" i="1"/>
  <c r="K127" i="1" s="1"/>
  <c r="K147" i="1"/>
  <c r="L147" i="1"/>
  <c r="K131" i="1"/>
  <c r="L131" i="1"/>
  <c r="O115" i="1"/>
  <c r="J202" i="1"/>
  <c r="K202" i="1" s="1"/>
  <c r="L200" i="1"/>
  <c r="J199" i="1"/>
  <c r="K199" i="1" s="1"/>
  <c r="J198" i="1"/>
  <c r="K198" i="1" s="1"/>
  <c r="J194" i="1"/>
  <c r="K194" i="1" s="1"/>
  <c r="J193" i="1"/>
  <c r="K193" i="1" s="1"/>
  <c r="L191" i="1"/>
  <c r="J190" i="1"/>
  <c r="K190" i="1" s="1"/>
  <c r="J189" i="1"/>
  <c r="K189" i="1" s="1"/>
  <c r="L187" i="1"/>
  <c r="J186" i="1"/>
  <c r="K186" i="1" s="1"/>
  <c r="J185" i="1"/>
  <c r="K185" i="1" s="1"/>
  <c r="L183" i="1"/>
  <c r="J182" i="1"/>
  <c r="K182" i="1" s="1"/>
  <c r="J179" i="1"/>
  <c r="K179" i="1" s="1"/>
  <c r="J178" i="1"/>
  <c r="K178" i="1" s="1"/>
  <c r="J176" i="1"/>
  <c r="K176" i="1" s="1"/>
  <c r="J175" i="1"/>
  <c r="K175" i="1" s="1"/>
  <c r="J172" i="1"/>
  <c r="K172" i="1" s="1"/>
  <c r="J170" i="1"/>
  <c r="K170" i="1" s="1"/>
  <c r="J167" i="1"/>
  <c r="K167" i="1" s="1"/>
  <c r="J166" i="1"/>
  <c r="K166" i="1" s="1"/>
  <c r="J164" i="1"/>
  <c r="K164" i="1" s="1"/>
  <c r="L162" i="1"/>
  <c r="J161" i="1"/>
  <c r="K161" i="1" s="1"/>
  <c r="J160" i="1"/>
  <c r="K160" i="1" s="1"/>
  <c r="L148" i="1"/>
  <c r="L140" i="1"/>
  <c r="J76" i="1"/>
  <c r="K76" i="1" s="1"/>
  <c r="K135" i="1"/>
  <c r="L135" i="1"/>
  <c r="O123" i="1"/>
  <c r="O105" i="1"/>
  <c r="J97" i="1"/>
  <c r="K97" i="1" s="1"/>
  <c r="J94" i="1"/>
  <c r="K94" i="1" s="1"/>
  <c r="J87" i="1"/>
  <c r="K87" i="1" s="1"/>
  <c r="L156" i="1"/>
  <c r="L153" i="1"/>
  <c r="L149" i="1"/>
  <c r="L145" i="1"/>
  <c r="L141" i="1"/>
  <c r="L137" i="1"/>
  <c r="L133" i="1"/>
  <c r="J72" i="1"/>
  <c r="K72" i="1" s="1"/>
  <c r="J69" i="1"/>
  <c r="K69" i="1" s="1"/>
  <c r="J59" i="1"/>
  <c r="K59" i="1" s="1"/>
  <c r="L157" i="1"/>
  <c r="L154" i="1"/>
  <c r="L150" i="1"/>
  <c r="L146" i="1"/>
  <c r="L142" i="1"/>
  <c r="L138" i="1"/>
  <c r="L134" i="1"/>
  <c r="L124" i="1"/>
  <c r="K123" i="1"/>
  <c r="L120" i="1"/>
  <c r="K119" i="1"/>
  <c r="L116" i="1"/>
  <c r="K115" i="1"/>
  <c r="L112" i="1"/>
  <c r="L106" i="1"/>
  <c r="K105" i="1"/>
  <c r="L102" i="1"/>
  <c r="K101" i="1"/>
  <c r="J99" i="1"/>
  <c r="K99" i="1" s="1"/>
  <c r="J89" i="1"/>
  <c r="K89" i="1" s="1"/>
  <c r="J80" i="1"/>
  <c r="K80" i="1" s="1"/>
  <c r="J126" i="1"/>
  <c r="K126" i="1" s="1"/>
  <c r="J125" i="1"/>
  <c r="K125" i="1" s="1"/>
  <c r="J121" i="1"/>
  <c r="K121" i="1" s="1"/>
  <c r="J118" i="1"/>
  <c r="K118" i="1" s="1"/>
  <c r="J117" i="1"/>
  <c r="K117" i="1" s="1"/>
  <c r="J114" i="1"/>
  <c r="K114" i="1" s="1"/>
  <c r="J113" i="1"/>
  <c r="K113" i="1" s="1"/>
  <c r="J111" i="1"/>
  <c r="K111" i="1" s="1"/>
  <c r="J107" i="1"/>
  <c r="K107" i="1" s="1"/>
  <c r="J104" i="1"/>
  <c r="K104" i="1" s="1"/>
  <c r="J103" i="1"/>
  <c r="K103" i="1" s="1"/>
  <c r="J100" i="1"/>
  <c r="K100" i="1" s="1"/>
  <c r="J93" i="1"/>
  <c r="K93" i="1" s="1"/>
  <c r="J90" i="1"/>
  <c r="K90" i="1" s="1"/>
  <c r="J84" i="1"/>
  <c r="K84" i="1" s="1"/>
  <c r="J81" i="1"/>
  <c r="K81" i="1" s="1"/>
  <c r="J70" i="1"/>
  <c r="K70" i="1" s="1"/>
  <c r="J58" i="1"/>
  <c r="K58" i="1" s="1"/>
  <c r="L73" i="1"/>
  <c r="J60" i="1"/>
  <c r="K60" i="1" s="1"/>
  <c r="J78" i="1"/>
  <c r="K78" i="1" s="1"/>
  <c r="J65" i="1"/>
  <c r="K65" i="1" s="1"/>
  <c r="L75" i="1"/>
  <c r="L68" i="1"/>
  <c r="L64" i="1"/>
  <c r="L62" i="1"/>
  <c r="K50" i="1"/>
  <c r="L50" i="1"/>
  <c r="J55" i="1"/>
  <c r="K55" i="1" s="1"/>
  <c r="L77" i="1"/>
  <c r="J57" i="1"/>
  <c r="K57" i="1" s="1"/>
  <c r="L52" i="1"/>
  <c r="K52" i="1"/>
  <c r="J54" i="1"/>
  <c r="K54" i="1" s="1"/>
  <c r="L56" i="1"/>
  <c r="K25" i="1"/>
  <c r="L25" i="1"/>
  <c r="L44" i="1"/>
  <c r="L43" i="1"/>
  <c r="L42" i="1"/>
  <c r="K17" i="1"/>
  <c r="L17" i="1"/>
  <c r="L21" i="1"/>
  <c r="J20" i="1"/>
  <c r="K20" i="1" s="1"/>
  <c r="L22" i="1"/>
  <c r="L19" i="1"/>
  <c r="L24" i="1"/>
  <c r="L16" i="1"/>
  <c r="O68" i="4" l="1"/>
  <c r="O26" i="4"/>
  <c r="P26" i="4" s="1"/>
  <c r="Q26" i="4" s="1"/>
  <c r="O72" i="4"/>
  <c r="R245" i="1"/>
  <c r="S245" i="1" s="1"/>
  <c r="H245" i="1" s="1"/>
  <c r="O212" i="1"/>
  <c r="P212" i="1" s="1"/>
  <c r="Q212" i="1" s="1"/>
  <c r="O92" i="1"/>
  <c r="P92" i="1" s="1"/>
  <c r="Q92" i="1" s="1"/>
  <c r="O53" i="1"/>
  <c r="P53" i="1" s="1"/>
  <c r="Q53" i="1" s="1"/>
  <c r="O23" i="1"/>
  <c r="P23" i="1" s="1"/>
  <c r="Q23" i="1" s="1"/>
  <c r="O61" i="1"/>
  <c r="P61" i="1" s="1"/>
  <c r="Q61" i="1" s="1"/>
  <c r="O96" i="1"/>
  <c r="P96" i="1" s="1"/>
  <c r="Q96" i="1" s="1"/>
  <c r="O224" i="1"/>
  <c r="P224" i="1" s="1"/>
  <c r="Q224" i="1" s="1"/>
  <c r="O143" i="1"/>
  <c r="P143" i="1" s="1"/>
  <c r="Q143" i="1" s="1"/>
  <c r="O219" i="1"/>
  <c r="P219" i="1" s="1"/>
  <c r="Q219" i="1" s="1"/>
  <c r="O279" i="1"/>
  <c r="P279" i="1" s="1"/>
  <c r="Q279" i="1" s="1"/>
  <c r="L72" i="1"/>
  <c r="M72" i="1" s="1"/>
  <c r="N72" i="1" s="1"/>
  <c r="L78" i="1"/>
  <c r="M78" i="1" s="1"/>
  <c r="N78" i="1" s="1"/>
  <c r="L93" i="1"/>
  <c r="M93" i="1" s="1"/>
  <c r="N93" i="1" s="1"/>
  <c r="L239" i="1"/>
  <c r="M239" i="1" s="1"/>
  <c r="N239" i="1" s="1"/>
  <c r="L100" i="1"/>
  <c r="M100" i="1" s="1"/>
  <c r="N100" i="1" s="1"/>
  <c r="L69" i="1"/>
  <c r="M69" i="1" s="1"/>
  <c r="N69" i="1" s="1"/>
  <c r="O38" i="1"/>
  <c r="P38" i="1" s="1"/>
  <c r="Q38" i="1" s="1"/>
  <c r="N48" i="1"/>
  <c r="O48" i="1"/>
  <c r="P48" i="1" s="1"/>
  <c r="Q48" i="1" s="1"/>
  <c r="N223" i="1"/>
  <c r="O223" i="1"/>
  <c r="P223" i="1" s="1"/>
  <c r="Q223" i="1" s="1"/>
  <c r="L80" i="1"/>
  <c r="M80" i="1" s="1"/>
  <c r="N80" i="1" s="1"/>
  <c r="L170" i="1"/>
  <c r="M170" i="1" s="1"/>
  <c r="N170" i="1" s="1"/>
  <c r="O253" i="1"/>
  <c r="P253" i="1" s="1"/>
  <c r="Q253" i="1" s="1"/>
  <c r="R229" i="1"/>
  <c r="S229" i="1" s="1"/>
  <c r="H229" i="1" s="1"/>
  <c r="L272" i="1"/>
  <c r="M272" i="1" s="1"/>
  <c r="N272" i="1" s="1"/>
  <c r="L33" i="1"/>
  <c r="M33" i="1" s="1"/>
  <c r="N33" i="1" s="1"/>
  <c r="O37" i="1"/>
  <c r="P37" i="1" s="1"/>
  <c r="Q37" i="1" s="1"/>
  <c r="O86" i="1"/>
  <c r="P86" i="1" s="1"/>
  <c r="Q86" i="1" s="1"/>
  <c r="O151" i="1"/>
  <c r="P151" i="1" s="1"/>
  <c r="Q151" i="1" s="1"/>
  <c r="R237" i="1"/>
  <c r="S237" i="1" s="1"/>
  <c r="H237" i="1" s="1"/>
  <c r="F237" i="1" s="1"/>
  <c r="O271" i="1"/>
  <c r="P271" i="1" s="1"/>
  <c r="Q271" i="1" s="1"/>
  <c r="O63" i="1"/>
  <c r="P63" i="1" s="1"/>
  <c r="Q63" i="1" s="1"/>
  <c r="O35" i="1"/>
  <c r="P35" i="1" s="1"/>
  <c r="Q35" i="1" s="1"/>
  <c r="O45" i="1"/>
  <c r="P45" i="1" s="1"/>
  <c r="Q45" i="1" s="1"/>
  <c r="L57" i="1"/>
  <c r="M57" i="1" s="1"/>
  <c r="N57" i="1" s="1"/>
  <c r="L126" i="1"/>
  <c r="M126" i="1" s="1"/>
  <c r="N126" i="1" s="1"/>
  <c r="L89" i="1"/>
  <c r="M89" i="1" s="1"/>
  <c r="N89" i="1" s="1"/>
  <c r="R85" i="1"/>
  <c r="S85" i="1" s="1"/>
  <c r="H85" i="1" s="1"/>
  <c r="F85" i="1" s="1"/>
  <c r="L178" i="1"/>
  <c r="M178" i="1" s="1"/>
  <c r="N178" i="1" s="1"/>
  <c r="L186" i="1"/>
  <c r="M186" i="1" s="1"/>
  <c r="N186" i="1" s="1"/>
  <c r="O165" i="1"/>
  <c r="P165" i="1" s="1"/>
  <c r="Q165" i="1" s="1"/>
  <c r="O227" i="1"/>
  <c r="P227" i="1" s="1"/>
  <c r="Q227" i="1" s="1"/>
  <c r="O208" i="1"/>
  <c r="P208" i="1" s="1"/>
  <c r="Q208" i="1" s="1"/>
  <c r="L126" i="4"/>
  <c r="M126" i="4" s="1"/>
  <c r="N126" i="4" s="1"/>
  <c r="O40" i="1"/>
  <c r="P40" i="1" s="1"/>
  <c r="Q40" i="1" s="1"/>
  <c r="L111" i="1"/>
  <c r="M111" i="1" s="1"/>
  <c r="N111" i="1" s="1"/>
  <c r="L117" i="1"/>
  <c r="M117" i="1" s="1"/>
  <c r="N117" i="1" s="1"/>
  <c r="L125" i="1"/>
  <c r="M125" i="1" s="1"/>
  <c r="N125" i="1" s="1"/>
  <c r="O98" i="1"/>
  <c r="P98" i="1" s="1"/>
  <c r="Q98" i="1" s="1"/>
  <c r="L179" i="1"/>
  <c r="M179" i="1" s="1"/>
  <c r="N179" i="1" s="1"/>
  <c r="L269" i="1"/>
  <c r="M269" i="1" s="1"/>
  <c r="N269" i="1" s="1"/>
  <c r="O192" i="1"/>
  <c r="P192" i="1" s="1"/>
  <c r="Q192" i="1" s="1"/>
  <c r="L184" i="1"/>
  <c r="M184" i="1" s="1"/>
  <c r="N184" i="1" s="1"/>
  <c r="N155" i="1"/>
  <c r="O155" i="1"/>
  <c r="P155" i="1" s="1"/>
  <c r="Q155" i="1" s="1"/>
  <c r="M67" i="1"/>
  <c r="N67" i="1" s="1"/>
  <c r="L90" i="1"/>
  <c r="M90" i="1" s="1"/>
  <c r="N90" i="1" s="1"/>
  <c r="O152" i="1"/>
  <c r="P152" i="1" s="1"/>
  <c r="Q152" i="1" s="1"/>
  <c r="L160" i="1"/>
  <c r="M160" i="1" s="1"/>
  <c r="N160" i="1" s="1"/>
  <c r="L193" i="1"/>
  <c r="M193" i="1" s="1"/>
  <c r="N193" i="1" s="1"/>
  <c r="O235" i="1"/>
  <c r="P235" i="1" s="1"/>
  <c r="Q235" i="1" s="1"/>
  <c r="L292" i="1"/>
  <c r="M292" i="1" s="1"/>
  <c r="N292" i="1" s="1"/>
  <c r="L276" i="1"/>
  <c r="M276" i="1" s="1"/>
  <c r="N276" i="1" s="1"/>
  <c r="M209" i="1"/>
  <c r="N209" i="1" s="1"/>
  <c r="M225" i="1"/>
  <c r="N225" i="1" s="1"/>
  <c r="M51" i="1"/>
  <c r="N51" i="1" s="1"/>
  <c r="L161" i="1"/>
  <c r="M161" i="1" s="1"/>
  <c r="N161" i="1" s="1"/>
  <c r="L194" i="1"/>
  <c r="M194" i="1" s="1"/>
  <c r="N194" i="1" s="1"/>
  <c r="L293" i="1"/>
  <c r="M293" i="1" s="1"/>
  <c r="N293" i="1" s="1"/>
  <c r="M241" i="1"/>
  <c r="N241" i="1" s="1"/>
  <c r="O27" i="1"/>
  <c r="L74" i="1"/>
  <c r="M95" i="1"/>
  <c r="N95" i="1" s="1"/>
  <c r="M213" i="1"/>
  <c r="N213" i="1" s="1"/>
  <c r="L55" i="1"/>
  <c r="M55" i="1" s="1"/>
  <c r="N55" i="1" s="1"/>
  <c r="L58" i="1"/>
  <c r="M58" i="1" s="1"/>
  <c r="N58" i="1" s="1"/>
  <c r="L97" i="1"/>
  <c r="M97" i="1" s="1"/>
  <c r="N97" i="1" s="1"/>
  <c r="O136" i="1"/>
  <c r="P136" i="1" s="1"/>
  <c r="Q136" i="1" s="1"/>
  <c r="L198" i="1"/>
  <c r="M198" i="1" s="1"/>
  <c r="O195" i="1"/>
  <c r="P195" i="1" s="1"/>
  <c r="Q195" i="1" s="1"/>
  <c r="R101" i="1"/>
  <c r="S101" i="1" s="1"/>
  <c r="H101" i="1" s="1"/>
  <c r="F101" i="1" s="1"/>
  <c r="L285" i="1"/>
  <c r="M285" i="1" s="1"/>
  <c r="N285" i="1" s="1"/>
  <c r="L273" i="1"/>
  <c r="M273" i="1" s="1"/>
  <c r="N273" i="1" s="1"/>
  <c r="M275" i="1"/>
  <c r="N275" i="1" s="1"/>
  <c r="L82" i="1"/>
  <c r="M257" i="1"/>
  <c r="N257" i="1" s="1"/>
  <c r="M295" i="1"/>
  <c r="N295" i="1" s="1"/>
  <c r="O39" i="1"/>
  <c r="P39" i="1" s="1"/>
  <c r="Q39" i="1" s="1"/>
  <c r="O49" i="1"/>
  <c r="P49" i="1" s="1"/>
  <c r="Q49" i="1" s="1"/>
  <c r="L107" i="1"/>
  <c r="M107" i="1" s="1"/>
  <c r="N107" i="1" s="1"/>
  <c r="L118" i="1"/>
  <c r="M118" i="1" s="1"/>
  <c r="N118" i="1" s="1"/>
  <c r="L87" i="1"/>
  <c r="M87" i="1" s="1"/>
  <c r="N87" i="1" s="1"/>
  <c r="L164" i="1"/>
  <c r="M164" i="1" s="1"/>
  <c r="N164" i="1" s="1"/>
  <c r="L172" i="1"/>
  <c r="M172" i="1" s="1"/>
  <c r="N172" i="1" s="1"/>
  <c r="L190" i="1"/>
  <c r="M190" i="1" s="1"/>
  <c r="N190" i="1" s="1"/>
  <c r="O79" i="1"/>
  <c r="P79" i="1" s="1"/>
  <c r="Q79" i="1" s="1"/>
  <c r="L281" i="1"/>
  <c r="M281" i="1" s="1"/>
  <c r="N281" i="1" s="1"/>
  <c r="O287" i="1"/>
  <c r="P287" i="1" s="1"/>
  <c r="Q287" i="1" s="1"/>
  <c r="O92" i="4"/>
  <c r="P92" i="4" s="1"/>
  <c r="Q92" i="4" s="1"/>
  <c r="L204" i="1"/>
  <c r="O41" i="1"/>
  <c r="P41" i="1" s="1"/>
  <c r="Q41" i="1" s="1"/>
  <c r="L84" i="1"/>
  <c r="M84" i="1" s="1"/>
  <c r="N84" i="1" s="1"/>
  <c r="L59" i="1"/>
  <c r="M59" i="1" s="1"/>
  <c r="N59" i="1" s="1"/>
  <c r="O83" i="1"/>
  <c r="P83" i="1" s="1"/>
  <c r="Q83" i="1" s="1"/>
  <c r="O144" i="1"/>
  <c r="P144" i="1" s="1"/>
  <c r="Q144" i="1" s="1"/>
  <c r="O88" i="1"/>
  <c r="P88" i="1" s="1"/>
  <c r="Q88" i="1" s="1"/>
  <c r="O139" i="1"/>
  <c r="P139" i="1" s="1"/>
  <c r="Q139" i="1" s="1"/>
  <c r="O251" i="1"/>
  <c r="P251" i="1" s="1"/>
  <c r="Q251" i="1" s="1"/>
  <c r="L220" i="1"/>
  <c r="L53" i="4"/>
  <c r="M53" i="4" s="1"/>
  <c r="N53" i="4" s="1"/>
  <c r="M262" i="1"/>
  <c r="N262" i="1" s="1"/>
  <c r="O113" i="4"/>
  <c r="P113" i="4" s="1"/>
  <c r="Q113" i="4" s="1"/>
  <c r="M106" i="4"/>
  <c r="N106" i="4" s="1"/>
  <c r="O32" i="4"/>
  <c r="P32" i="4" s="1"/>
  <c r="Q32" i="4" s="1"/>
  <c r="O127" i="4"/>
  <c r="P127" i="4" s="1"/>
  <c r="Q127" i="4" s="1"/>
  <c r="M124" i="4"/>
  <c r="N124" i="4" s="1"/>
  <c r="O80" i="4"/>
  <c r="P80" i="4" s="1"/>
  <c r="Q80" i="4" s="1"/>
  <c r="O24" i="4"/>
  <c r="P24" i="4" s="1"/>
  <c r="O123" i="4"/>
  <c r="P123" i="4" s="1"/>
  <c r="Q123" i="4" s="1"/>
  <c r="O61" i="4"/>
  <c r="P61" i="4" s="1"/>
  <c r="Q61" i="4" s="1"/>
  <c r="M111" i="4"/>
  <c r="N111" i="4" s="1"/>
  <c r="L108" i="4"/>
  <c r="L104" i="4"/>
  <c r="L116" i="4"/>
  <c r="M102" i="4"/>
  <c r="N102" i="4" s="1"/>
  <c r="M125" i="4"/>
  <c r="N125" i="4" s="1"/>
  <c r="M129" i="4"/>
  <c r="N129" i="4" s="1"/>
  <c r="M44" i="4"/>
  <c r="N44" i="4" s="1"/>
  <c r="O25" i="4"/>
  <c r="M56" i="4"/>
  <c r="N56" i="4" s="1"/>
  <c r="M81" i="4"/>
  <c r="N81" i="4" s="1"/>
  <c r="M43" i="4"/>
  <c r="N43" i="4" s="1"/>
  <c r="P72" i="4"/>
  <c r="Q72" i="4" s="1"/>
  <c r="O87" i="4"/>
  <c r="M66" i="4"/>
  <c r="N66" i="4" s="1"/>
  <c r="M88" i="4"/>
  <c r="N88" i="4" s="1"/>
  <c r="M79" i="4"/>
  <c r="N79" i="4" s="1"/>
  <c r="M83" i="4"/>
  <c r="N83" i="4" s="1"/>
  <c r="O33" i="4"/>
  <c r="M48" i="4"/>
  <c r="N48" i="4" s="1"/>
  <c r="M59" i="4"/>
  <c r="N59" i="4" s="1"/>
  <c r="M40" i="4"/>
  <c r="N40" i="4" s="1"/>
  <c r="M54" i="4"/>
  <c r="N54" i="4" s="1"/>
  <c r="M37" i="4"/>
  <c r="N37" i="4" s="1"/>
  <c r="M55" i="4"/>
  <c r="N55" i="4" s="1"/>
  <c r="M67" i="4"/>
  <c r="N67" i="4" s="1"/>
  <c r="M93" i="4"/>
  <c r="N93" i="4" s="1"/>
  <c r="M27" i="4"/>
  <c r="N27" i="4" s="1"/>
  <c r="M78" i="4"/>
  <c r="N78" i="4" s="1"/>
  <c r="M38" i="4"/>
  <c r="N38" i="4" s="1"/>
  <c r="M42" i="4"/>
  <c r="N42" i="4" s="1"/>
  <c r="M50" i="4"/>
  <c r="N50" i="4" s="1"/>
  <c r="M94" i="4"/>
  <c r="N94" i="4" s="1"/>
  <c r="M65" i="4"/>
  <c r="N65" i="4" s="1"/>
  <c r="M49" i="4"/>
  <c r="N49" i="4" s="1"/>
  <c r="P68" i="4"/>
  <c r="Q68" i="4" s="1"/>
  <c r="M66" i="1"/>
  <c r="N66" i="1" s="1"/>
  <c r="M31" i="1"/>
  <c r="N31" i="1" s="1"/>
  <c r="M56" i="1"/>
  <c r="N56" i="1" s="1"/>
  <c r="M102" i="1"/>
  <c r="N102" i="1" s="1"/>
  <c r="M120" i="1"/>
  <c r="N120" i="1" s="1"/>
  <c r="M150" i="1"/>
  <c r="N150" i="1" s="1"/>
  <c r="M153" i="1"/>
  <c r="N153" i="1" s="1"/>
  <c r="M148" i="1"/>
  <c r="N148" i="1" s="1"/>
  <c r="M183" i="1"/>
  <c r="N183" i="1" s="1"/>
  <c r="P115" i="1"/>
  <c r="Q115" i="1" s="1"/>
  <c r="O177" i="1"/>
  <c r="L203" i="1"/>
  <c r="O197" i="1"/>
  <c r="M244" i="1"/>
  <c r="N244" i="1" s="1"/>
  <c r="M234" i="1"/>
  <c r="N234" i="1" s="1"/>
  <c r="O231" i="1"/>
  <c r="M226" i="1"/>
  <c r="N226" i="1" s="1"/>
  <c r="O255" i="1"/>
  <c r="M267" i="1"/>
  <c r="N267" i="1" s="1"/>
  <c r="L282" i="1"/>
  <c r="M146" i="1"/>
  <c r="N146" i="1" s="1"/>
  <c r="M258" i="1"/>
  <c r="N258" i="1" s="1"/>
  <c r="O28" i="1"/>
  <c r="O32" i="1"/>
  <c r="O36" i="1"/>
  <c r="L54" i="1"/>
  <c r="L60" i="1"/>
  <c r="L70" i="1"/>
  <c r="L81" i="1"/>
  <c r="O71" i="1"/>
  <c r="M154" i="1"/>
  <c r="N154" i="1" s="1"/>
  <c r="M156" i="1"/>
  <c r="N156" i="1" s="1"/>
  <c r="L94" i="1"/>
  <c r="L76" i="1"/>
  <c r="L185" i="1"/>
  <c r="L199" i="1"/>
  <c r="M131" i="1"/>
  <c r="N131" i="1" s="1"/>
  <c r="L127" i="1"/>
  <c r="P218" i="1"/>
  <c r="Q218" i="1" s="1"/>
  <c r="M248" i="1"/>
  <c r="N248" i="1" s="1"/>
  <c r="O168" i="1"/>
  <c r="L280" i="1"/>
  <c r="O259" i="1"/>
  <c r="M274" i="1"/>
  <c r="N274" i="1" s="1"/>
  <c r="L265" i="1"/>
  <c r="M270" i="1"/>
  <c r="N270" i="1" s="1"/>
  <c r="M73" i="1"/>
  <c r="N73" i="1" s="1"/>
  <c r="M43" i="1"/>
  <c r="N43" i="1" s="1"/>
  <c r="M50" i="1"/>
  <c r="N50" i="1" s="1"/>
  <c r="M149" i="1"/>
  <c r="N149" i="1" s="1"/>
  <c r="P119" i="1"/>
  <c r="Q119" i="1" s="1"/>
  <c r="M294" i="1"/>
  <c r="N294" i="1" s="1"/>
  <c r="M22" i="1"/>
  <c r="N22" i="1" s="1"/>
  <c r="L20" i="1"/>
  <c r="M77" i="1"/>
  <c r="N77" i="1" s="1"/>
  <c r="M62" i="1"/>
  <c r="N62" i="1" s="1"/>
  <c r="M106" i="1"/>
  <c r="N106" i="1" s="1"/>
  <c r="M157" i="1"/>
  <c r="N157" i="1" s="1"/>
  <c r="M191" i="1"/>
  <c r="N191" i="1" s="1"/>
  <c r="M207" i="1"/>
  <c r="N207" i="1" s="1"/>
  <c r="M222" i="1"/>
  <c r="N222" i="1" s="1"/>
  <c r="M252" i="1"/>
  <c r="N252" i="1" s="1"/>
  <c r="P249" i="1"/>
  <c r="Q249" i="1" s="1"/>
  <c r="M250" i="1"/>
  <c r="N250" i="1" s="1"/>
  <c r="M159" i="1"/>
  <c r="N159" i="1" s="1"/>
  <c r="P233" i="1"/>
  <c r="Q233" i="1" s="1"/>
  <c r="M75" i="1"/>
  <c r="N75" i="1" s="1"/>
  <c r="M19" i="1"/>
  <c r="N19" i="1" s="1"/>
  <c r="M135" i="1"/>
  <c r="N135" i="1" s="1"/>
  <c r="M240" i="1"/>
  <c r="N240" i="1" s="1"/>
  <c r="M21" i="1"/>
  <c r="N21" i="1" s="1"/>
  <c r="O29" i="1"/>
  <c r="M42" i="1"/>
  <c r="N42" i="1" s="1"/>
  <c r="M52" i="1"/>
  <c r="N52" i="1" s="1"/>
  <c r="M64" i="1"/>
  <c r="N64" i="1" s="1"/>
  <c r="M133" i="1"/>
  <c r="N133" i="1" s="1"/>
  <c r="M200" i="1"/>
  <c r="N200" i="1" s="1"/>
  <c r="O181" i="1"/>
  <c r="O158" i="1"/>
  <c r="M256" i="1"/>
  <c r="N256" i="1" s="1"/>
  <c r="M173" i="1"/>
  <c r="N173" i="1" s="1"/>
  <c r="P205" i="1"/>
  <c r="Q205" i="1" s="1"/>
  <c r="M242" i="1"/>
  <c r="N242" i="1" s="1"/>
  <c r="M25" i="1"/>
  <c r="N25" i="1" s="1"/>
  <c r="M162" i="1"/>
  <c r="N162" i="1" s="1"/>
  <c r="M44" i="1"/>
  <c r="N44" i="1" s="1"/>
  <c r="M124" i="1"/>
  <c r="N124" i="1" s="1"/>
  <c r="M17" i="1"/>
  <c r="N17" i="1" s="1"/>
  <c r="M68" i="1"/>
  <c r="N68" i="1" s="1"/>
  <c r="L65" i="1"/>
  <c r="L103" i="1"/>
  <c r="L113" i="1"/>
  <c r="L121" i="1"/>
  <c r="L99" i="1"/>
  <c r="M112" i="1"/>
  <c r="N112" i="1" s="1"/>
  <c r="M134" i="1"/>
  <c r="N134" i="1" s="1"/>
  <c r="M137" i="1"/>
  <c r="N137" i="1" s="1"/>
  <c r="P105" i="1"/>
  <c r="Q105" i="1" s="1"/>
  <c r="O132" i="1"/>
  <c r="L166" i="1"/>
  <c r="L175" i="1"/>
  <c r="L182" i="1"/>
  <c r="L202" i="1"/>
  <c r="M214" i="1"/>
  <c r="N214" i="1" s="1"/>
  <c r="M169" i="1"/>
  <c r="N169" i="1" s="1"/>
  <c r="O180" i="1"/>
  <c r="M228" i="1"/>
  <c r="N228" i="1" s="1"/>
  <c r="M260" i="1"/>
  <c r="N260" i="1" s="1"/>
  <c r="L206" i="1"/>
  <c r="O163" i="1"/>
  <c r="M263" i="1"/>
  <c r="N263" i="1" s="1"/>
  <c r="L288" i="1"/>
  <c r="L238" i="1"/>
  <c r="M138" i="1"/>
  <c r="N138" i="1" s="1"/>
  <c r="M141" i="1"/>
  <c r="N141" i="1" s="1"/>
  <c r="O243" i="1"/>
  <c r="L277" i="1"/>
  <c r="P123" i="1"/>
  <c r="Q123" i="1" s="1"/>
  <c r="M187" i="1"/>
  <c r="N187" i="1" s="1"/>
  <c r="M174" i="1"/>
  <c r="N174" i="1" s="1"/>
  <c r="M232" i="1"/>
  <c r="N232" i="1" s="1"/>
  <c r="M264" i="1"/>
  <c r="N264" i="1" s="1"/>
  <c r="M211" i="1"/>
  <c r="N211" i="1" s="1"/>
  <c r="M266" i="1"/>
  <c r="N266" i="1" s="1"/>
  <c r="M24" i="1"/>
  <c r="N24" i="1" s="1"/>
  <c r="O26" i="1"/>
  <c r="O30" i="1"/>
  <c r="O34" i="1"/>
  <c r="R91" i="1"/>
  <c r="S91" i="1" s="1"/>
  <c r="H91" i="1" s="1"/>
  <c r="F91" i="1" s="1"/>
  <c r="L104" i="1"/>
  <c r="L114" i="1"/>
  <c r="M116" i="1"/>
  <c r="N116" i="1" s="1"/>
  <c r="M142" i="1"/>
  <c r="N142" i="1" s="1"/>
  <c r="M145" i="1"/>
  <c r="N145" i="1" s="1"/>
  <c r="M140" i="1"/>
  <c r="N140" i="1" s="1"/>
  <c r="L167" i="1"/>
  <c r="L176" i="1"/>
  <c r="L189" i="1"/>
  <c r="M147" i="1"/>
  <c r="N147" i="1" s="1"/>
  <c r="L210" i="1"/>
  <c r="M201" i="1"/>
  <c r="N201" i="1" s="1"/>
  <c r="M236" i="1"/>
  <c r="N236" i="1" s="1"/>
  <c r="M268" i="1"/>
  <c r="N268" i="1" s="1"/>
  <c r="M290" i="1"/>
  <c r="N290" i="1" s="1"/>
  <c r="M230" i="1"/>
  <c r="N230" i="1" s="1"/>
  <c r="L289" i="1"/>
  <c r="O221" i="1"/>
  <c r="M254" i="1"/>
  <c r="N254" i="1" s="1"/>
  <c r="O247" i="1"/>
  <c r="O188" i="1"/>
  <c r="M278" i="1"/>
  <c r="N278" i="1" s="1"/>
  <c r="M16" i="1"/>
  <c r="N16" i="1" s="1"/>
  <c r="O53" i="4" l="1"/>
  <c r="O126" i="4"/>
  <c r="P126" i="4" s="1"/>
  <c r="Q126" i="4" s="1"/>
  <c r="R92" i="1"/>
  <c r="S92" i="1" s="1"/>
  <c r="H92" i="1" s="1"/>
  <c r="R279" i="1"/>
  <c r="S279" i="1" s="1"/>
  <c r="H279" i="1" s="1"/>
  <c r="F279" i="1" s="1"/>
  <c r="O234" i="1"/>
  <c r="P234" i="1" s="1"/>
  <c r="Q234" i="1" s="1"/>
  <c r="O239" i="1"/>
  <c r="P239" i="1" s="1"/>
  <c r="Q239" i="1" s="1"/>
  <c r="O240" i="1"/>
  <c r="P240" i="1" s="1"/>
  <c r="Q240" i="1" s="1"/>
  <c r="O153" i="1"/>
  <c r="P153" i="1" s="1"/>
  <c r="Q153" i="1" s="1"/>
  <c r="O135" i="1"/>
  <c r="P135" i="1" s="1"/>
  <c r="Q135" i="1" s="1"/>
  <c r="O170" i="1"/>
  <c r="P170" i="1" s="1"/>
  <c r="Q170" i="1" s="1"/>
  <c r="O250" i="1"/>
  <c r="P250" i="1" s="1"/>
  <c r="Q250" i="1" s="1"/>
  <c r="N198" i="1"/>
  <c r="O198" i="1"/>
  <c r="P198" i="1" s="1"/>
  <c r="Q198" i="1" s="1"/>
  <c r="O44" i="1"/>
  <c r="P44" i="1" s="1"/>
  <c r="Q44" i="1" s="1"/>
  <c r="O78" i="1"/>
  <c r="P78" i="1" s="1"/>
  <c r="Q78" i="1" s="1"/>
  <c r="O59" i="1"/>
  <c r="P59" i="1" s="1"/>
  <c r="Q59" i="1" s="1"/>
  <c r="R165" i="1"/>
  <c r="S165" i="1" s="1"/>
  <c r="H165" i="1" s="1"/>
  <c r="O22" i="1"/>
  <c r="P22" i="1" s="1"/>
  <c r="Q22" i="1" s="1"/>
  <c r="R119" i="1"/>
  <c r="S119" i="1" s="1"/>
  <c r="H119" i="1" s="1"/>
  <c r="F119" i="1" s="1"/>
  <c r="O225" i="1"/>
  <c r="P225" i="1" s="1"/>
  <c r="Q225" i="1" s="1"/>
  <c r="O33" i="1"/>
  <c r="P33" i="1" s="1"/>
  <c r="Q33" i="1" s="1"/>
  <c r="O24" i="1"/>
  <c r="P24" i="1" s="1"/>
  <c r="Q24" i="1" s="1"/>
  <c r="O264" i="1"/>
  <c r="P264" i="1" s="1"/>
  <c r="Q264" i="1" s="1"/>
  <c r="O97" i="1"/>
  <c r="P97" i="1" s="1"/>
  <c r="Q97" i="1" s="1"/>
  <c r="O100" i="1"/>
  <c r="P100" i="1" s="1"/>
  <c r="O25" i="1"/>
  <c r="P25" i="1" s="1"/>
  <c r="Q25" i="1" s="1"/>
  <c r="R35" i="1"/>
  <c r="S35" i="1" s="1"/>
  <c r="H35" i="1" s="1"/>
  <c r="O156" i="1"/>
  <c r="P156" i="1" s="1"/>
  <c r="Q156" i="1" s="1"/>
  <c r="O102" i="1"/>
  <c r="P102" i="1" s="1"/>
  <c r="Q102" i="1" s="1"/>
  <c r="O295" i="1"/>
  <c r="P295" i="1" s="1"/>
  <c r="Q295" i="1" s="1"/>
  <c r="O241" i="1"/>
  <c r="P241" i="1" s="1"/>
  <c r="Q241" i="1" s="1"/>
  <c r="O131" i="1"/>
  <c r="P131" i="1" s="1"/>
  <c r="Q131" i="1" s="1"/>
  <c r="R151" i="1"/>
  <c r="S151" i="1" s="1"/>
  <c r="H151" i="1" s="1"/>
  <c r="F151" i="1" s="1"/>
  <c r="O147" i="1"/>
  <c r="P147" i="1" s="1"/>
  <c r="Q147" i="1" s="1"/>
  <c r="O232" i="1"/>
  <c r="P232" i="1" s="1"/>
  <c r="Q232" i="1" s="1"/>
  <c r="O214" i="1"/>
  <c r="P214" i="1" s="1"/>
  <c r="O184" i="1"/>
  <c r="P184" i="1" s="1"/>
  <c r="Q184" i="1" s="1"/>
  <c r="O242" i="1"/>
  <c r="P242" i="1" s="1"/>
  <c r="Q242" i="1" s="1"/>
  <c r="R205" i="1"/>
  <c r="S205" i="1" s="1"/>
  <c r="H205" i="1" s="1"/>
  <c r="F205" i="1" s="1"/>
  <c r="O160" i="1"/>
  <c r="P160" i="1" s="1"/>
  <c r="Q160" i="1" s="1"/>
  <c r="O42" i="1"/>
  <c r="P42" i="1" s="1"/>
  <c r="Q42" i="1" s="1"/>
  <c r="R235" i="1"/>
  <c r="S235" i="1" s="1"/>
  <c r="H235" i="1" s="1"/>
  <c r="F235" i="1" s="1"/>
  <c r="O50" i="1"/>
  <c r="P50" i="1" s="1"/>
  <c r="Q50" i="1" s="1"/>
  <c r="R218" i="1"/>
  <c r="S218" i="1" s="1"/>
  <c r="H218" i="1" s="1"/>
  <c r="O107" i="1"/>
  <c r="P107" i="1" s="1"/>
  <c r="Q107" i="1" s="1"/>
  <c r="O129" i="4"/>
  <c r="P129" i="4" s="1"/>
  <c r="Q129" i="4" s="1"/>
  <c r="O213" i="1"/>
  <c r="P213" i="1" s="1"/>
  <c r="Q213" i="1" s="1"/>
  <c r="O95" i="1"/>
  <c r="P95" i="1" s="1"/>
  <c r="Q95" i="1" s="1"/>
  <c r="O67" i="1"/>
  <c r="P67" i="1" s="1"/>
  <c r="Q67" i="1" s="1"/>
  <c r="O254" i="1"/>
  <c r="P254" i="1" s="1"/>
  <c r="Q254" i="1" s="1"/>
  <c r="O201" i="1"/>
  <c r="P201" i="1" s="1"/>
  <c r="Q201" i="1" s="1"/>
  <c r="O140" i="1"/>
  <c r="P140" i="1" s="1"/>
  <c r="Q140" i="1" s="1"/>
  <c r="R195" i="1"/>
  <c r="S195" i="1" s="1"/>
  <c r="H195" i="1" s="1"/>
  <c r="F195" i="1" s="1"/>
  <c r="R96" i="1"/>
  <c r="S96" i="1" s="1"/>
  <c r="H96" i="1" s="1"/>
  <c r="F96" i="1" s="1"/>
  <c r="R287" i="1"/>
  <c r="S287" i="1" s="1"/>
  <c r="H287" i="1" s="1"/>
  <c r="F287" i="1" s="1"/>
  <c r="R41" i="1"/>
  <c r="S41" i="1" s="1"/>
  <c r="H41" i="1" s="1"/>
  <c r="F41" i="1" s="1"/>
  <c r="O21" i="1"/>
  <c r="P21" i="1" s="1"/>
  <c r="O270" i="1"/>
  <c r="P270" i="1" s="1"/>
  <c r="Q270" i="1" s="1"/>
  <c r="O69" i="1"/>
  <c r="P69" i="1" s="1"/>
  <c r="Q69" i="1" s="1"/>
  <c r="O117" i="1"/>
  <c r="P117" i="1" s="1"/>
  <c r="Q117" i="1" s="1"/>
  <c r="O40" i="4"/>
  <c r="P40" i="4" s="1"/>
  <c r="Q40" i="4" s="1"/>
  <c r="O51" i="1"/>
  <c r="P51" i="1" s="1"/>
  <c r="Q51" i="1" s="1"/>
  <c r="O292" i="1"/>
  <c r="P292" i="1" s="1"/>
  <c r="Q292" i="1" s="1"/>
  <c r="O179" i="1"/>
  <c r="P179" i="1" s="1"/>
  <c r="Q179" i="1" s="1"/>
  <c r="P27" i="1"/>
  <c r="Q27" i="1" s="1"/>
  <c r="O154" i="1"/>
  <c r="P154" i="1" s="1"/>
  <c r="Q154" i="1" s="1"/>
  <c r="O146" i="1"/>
  <c r="P146" i="1" s="1"/>
  <c r="Q146" i="1" s="1"/>
  <c r="M204" i="1"/>
  <c r="N204" i="1" s="1"/>
  <c r="O267" i="1"/>
  <c r="P267" i="1" s="1"/>
  <c r="Q267" i="1" s="1"/>
  <c r="O262" i="1"/>
  <c r="O257" i="1"/>
  <c r="O162" i="1"/>
  <c r="P162" i="1" s="1"/>
  <c r="Q162" i="1" s="1"/>
  <c r="O138" i="1"/>
  <c r="P138" i="1" s="1"/>
  <c r="Q138" i="1" s="1"/>
  <c r="O256" i="1"/>
  <c r="P256" i="1" s="1"/>
  <c r="Q256" i="1" s="1"/>
  <c r="O252" i="1"/>
  <c r="P252" i="1" s="1"/>
  <c r="Q252" i="1" s="1"/>
  <c r="O207" i="1"/>
  <c r="P207" i="1" s="1"/>
  <c r="Q207" i="1" s="1"/>
  <c r="R38" i="1"/>
  <c r="S38" i="1" s="1"/>
  <c r="H38" i="1" s="1"/>
  <c r="F38" i="1" s="1"/>
  <c r="O88" i="4"/>
  <c r="P88" i="4" s="1"/>
  <c r="Q88" i="4" s="1"/>
  <c r="M74" i="1"/>
  <c r="N74" i="1" s="1"/>
  <c r="O145" i="1"/>
  <c r="P145" i="1" s="1"/>
  <c r="Q145" i="1" s="1"/>
  <c r="R61" i="1"/>
  <c r="S61" i="1" s="1"/>
  <c r="H61" i="1" s="1"/>
  <c r="F61" i="1" s="1"/>
  <c r="O228" i="1"/>
  <c r="P228" i="1" s="1"/>
  <c r="Q228" i="1" s="1"/>
  <c r="R224" i="1"/>
  <c r="S224" i="1" s="1"/>
  <c r="H224" i="1" s="1"/>
  <c r="F224" i="1" s="1"/>
  <c r="R63" i="1"/>
  <c r="S63" i="1" s="1"/>
  <c r="H63" i="1" s="1"/>
  <c r="O84" i="1"/>
  <c r="P84" i="1" s="1"/>
  <c r="Q84" i="1" s="1"/>
  <c r="O272" i="1"/>
  <c r="P272" i="1" s="1"/>
  <c r="Q272" i="1" s="1"/>
  <c r="O285" i="1"/>
  <c r="P285" i="1" s="1"/>
  <c r="Q285" i="1" s="1"/>
  <c r="O222" i="1"/>
  <c r="P222" i="1" s="1"/>
  <c r="Q222" i="1" s="1"/>
  <c r="R88" i="1"/>
  <c r="S88" i="1" s="1"/>
  <c r="H88" i="1" s="1"/>
  <c r="F88" i="1" s="1"/>
  <c r="R144" i="1"/>
  <c r="S144" i="1" s="1"/>
  <c r="H144" i="1" s="1"/>
  <c r="F144" i="1" s="1"/>
  <c r="O62" i="1"/>
  <c r="P62" i="1" s="1"/>
  <c r="Q62" i="1" s="1"/>
  <c r="O190" i="1"/>
  <c r="P190" i="1" s="1"/>
  <c r="Q190" i="1" s="1"/>
  <c r="O93" i="1"/>
  <c r="P93" i="1" s="1"/>
  <c r="Q93" i="1" s="1"/>
  <c r="O48" i="4"/>
  <c r="P48" i="4" s="1"/>
  <c r="Q48" i="4" s="1"/>
  <c r="M82" i="1"/>
  <c r="N82" i="1" s="1"/>
  <c r="O209" i="1"/>
  <c r="M220" i="1"/>
  <c r="N220" i="1" s="1"/>
  <c r="O275" i="1"/>
  <c r="R212" i="1"/>
  <c r="S212" i="1" s="1"/>
  <c r="H212" i="1" s="1"/>
  <c r="F212" i="1" s="1"/>
  <c r="R152" i="1"/>
  <c r="S152" i="1" s="1"/>
  <c r="H152" i="1" s="1"/>
  <c r="F152" i="1" s="1"/>
  <c r="R251" i="1"/>
  <c r="S251" i="1" s="1"/>
  <c r="H251" i="1" s="1"/>
  <c r="F251" i="1" s="1"/>
  <c r="O64" i="1"/>
  <c r="P64" i="1" s="1"/>
  <c r="Q64" i="1" s="1"/>
  <c r="O75" i="1"/>
  <c r="P75" i="1" s="1"/>
  <c r="Q75" i="1" s="1"/>
  <c r="O258" i="1"/>
  <c r="P258" i="1" s="1"/>
  <c r="Q258" i="1" s="1"/>
  <c r="O244" i="1"/>
  <c r="P244" i="1" s="1"/>
  <c r="Q244" i="1" s="1"/>
  <c r="O183" i="1"/>
  <c r="P183" i="1" s="1"/>
  <c r="Q183" i="1" s="1"/>
  <c r="O94" i="4"/>
  <c r="Q24" i="4"/>
  <c r="R24" i="4"/>
  <c r="S24" i="4" s="1"/>
  <c r="O54" i="4"/>
  <c r="P54" i="4" s="1"/>
  <c r="Q54" i="4" s="1"/>
  <c r="R61" i="4"/>
  <c r="S61" i="4" s="1"/>
  <c r="H61" i="4" s="1"/>
  <c r="O124" i="4"/>
  <c r="O106" i="4"/>
  <c r="R127" i="4"/>
  <c r="S127" i="4" s="1"/>
  <c r="H127" i="4" s="1"/>
  <c r="O55" i="4"/>
  <c r="P55" i="4" s="1"/>
  <c r="Q55" i="4" s="1"/>
  <c r="R32" i="4"/>
  <c r="S32" i="4" s="1"/>
  <c r="H32" i="4" s="1"/>
  <c r="R80" i="4"/>
  <c r="S80" i="4" s="1"/>
  <c r="H80" i="4" s="1"/>
  <c r="O78" i="4"/>
  <c r="O59" i="4"/>
  <c r="P59" i="4" s="1"/>
  <c r="Q59" i="4" s="1"/>
  <c r="R113" i="4"/>
  <c r="S113" i="4" s="1"/>
  <c r="H113" i="4" s="1"/>
  <c r="R92" i="4"/>
  <c r="S92" i="4" s="1"/>
  <c r="H92" i="4" s="1"/>
  <c r="O37" i="4"/>
  <c r="P37" i="4" s="1"/>
  <c r="Q37" i="4" s="1"/>
  <c r="O125" i="4"/>
  <c r="R123" i="4"/>
  <c r="S123" i="4" s="1"/>
  <c r="H123" i="4" s="1"/>
  <c r="O102" i="4"/>
  <c r="M104" i="4"/>
  <c r="N104" i="4" s="1"/>
  <c r="M116" i="4"/>
  <c r="N116" i="4" s="1"/>
  <c r="M108" i="4"/>
  <c r="N108" i="4" s="1"/>
  <c r="O111" i="4"/>
  <c r="O65" i="4"/>
  <c r="O38" i="4"/>
  <c r="O93" i="4"/>
  <c r="O83" i="4"/>
  <c r="O43" i="4"/>
  <c r="P33" i="4"/>
  <c r="Q33" i="4" s="1"/>
  <c r="O79" i="4"/>
  <c r="P87" i="4"/>
  <c r="Q87" i="4" s="1"/>
  <c r="O81" i="4"/>
  <c r="P25" i="4"/>
  <c r="Q25" i="4" s="1"/>
  <c r="O49" i="4"/>
  <c r="O50" i="4"/>
  <c r="O27" i="4"/>
  <c r="O66" i="4"/>
  <c r="R72" i="4"/>
  <c r="S72" i="4" s="1"/>
  <c r="H72" i="4" s="1"/>
  <c r="O56" i="4"/>
  <c r="R26" i="4"/>
  <c r="S26" i="4" s="1"/>
  <c r="H26" i="4" s="1"/>
  <c r="R68" i="4"/>
  <c r="S68" i="4" s="1"/>
  <c r="H68" i="4" s="1"/>
  <c r="P53" i="4"/>
  <c r="Q53" i="4" s="1"/>
  <c r="O42" i="4"/>
  <c r="O67" i="4"/>
  <c r="O44" i="4"/>
  <c r="O66" i="1"/>
  <c r="P66" i="1" s="1"/>
  <c r="O31" i="1"/>
  <c r="P188" i="1"/>
  <c r="Q188" i="1" s="1"/>
  <c r="P221" i="1"/>
  <c r="Q221" i="1" s="1"/>
  <c r="M189" i="1"/>
  <c r="N189" i="1" s="1"/>
  <c r="P247" i="1"/>
  <c r="Q247" i="1" s="1"/>
  <c r="O116" i="1"/>
  <c r="O141" i="1"/>
  <c r="O290" i="1"/>
  <c r="M176" i="1"/>
  <c r="N176" i="1" s="1"/>
  <c r="R53" i="1"/>
  <c r="S53" i="1" s="1"/>
  <c r="H53" i="1" s="1"/>
  <c r="F53" i="1" s="1"/>
  <c r="O266" i="1"/>
  <c r="O211" i="1"/>
  <c r="O187" i="1"/>
  <c r="R208" i="1"/>
  <c r="S208" i="1" s="1"/>
  <c r="H208" i="1" s="1"/>
  <c r="F208" i="1" s="1"/>
  <c r="R192" i="1"/>
  <c r="S192" i="1" s="1"/>
  <c r="H192" i="1" s="1"/>
  <c r="F192" i="1" s="1"/>
  <c r="O263" i="1"/>
  <c r="M202" i="1"/>
  <c r="N202" i="1" s="1"/>
  <c r="R105" i="1"/>
  <c r="S105" i="1" s="1"/>
  <c r="H105" i="1" s="1"/>
  <c r="O134" i="1"/>
  <c r="M121" i="1"/>
  <c r="N121" i="1" s="1"/>
  <c r="O126" i="1"/>
  <c r="R223" i="1"/>
  <c r="S223" i="1" s="1"/>
  <c r="H223" i="1" s="1"/>
  <c r="F223" i="1" s="1"/>
  <c r="O80" i="1"/>
  <c r="O57" i="1"/>
  <c r="O173" i="1"/>
  <c r="O281" i="1"/>
  <c r="R139" i="1"/>
  <c r="S139" i="1" s="1"/>
  <c r="H139" i="1" s="1"/>
  <c r="O186" i="1"/>
  <c r="R233" i="1"/>
  <c r="S233" i="1" s="1"/>
  <c r="H233" i="1" s="1"/>
  <c r="F233" i="1" s="1"/>
  <c r="R227" i="1"/>
  <c r="S227" i="1" s="1"/>
  <c r="H227" i="1" s="1"/>
  <c r="O191" i="1"/>
  <c r="O294" i="1"/>
  <c r="R143" i="1"/>
  <c r="S143" i="1" s="1"/>
  <c r="H143" i="1" s="1"/>
  <c r="O58" i="1"/>
  <c r="O73" i="1"/>
  <c r="M265" i="1"/>
  <c r="N265" i="1" s="1"/>
  <c r="M127" i="1"/>
  <c r="N127" i="1" s="1"/>
  <c r="M70" i="1"/>
  <c r="N70" i="1" s="1"/>
  <c r="P231" i="1"/>
  <c r="Q231" i="1" s="1"/>
  <c r="R115" i="1"/>
  <c r="S115" i="1" s="1"/>
  <c r="H115" i="1" s="1"/>
  <c r="F115" i="1" s="1"/>
  <c r="O150" i="1"/>
  <c r="O125" i="1"/>
  <c r="R136" i="1"/>
  <c r="S136" i="1" s="1"/>
  <c r="H136" i="1" s="1"/>
  <c r="M167" i="1"/>
  <c r="N167" i="1" s="1"/>
  <c r="O268" i="1"/>
  <c r="M210" i="1"/>
  <c r="N210" i="1" s="1"/>
  <c r="R83" i="1"/>
  <c r="S83" i="1" s="1"/>
  <c r="H83" i="1" s="1"/>
  <c r="F83" i="1" s="1"/>
  <c r="R253" i="1"/>
  <c r="S253" i="1" s="1"/>
  <c r="H253" i="1" s="1"/>
  <c r="F253" i="1" s="1"/>
  <c r="O174" i="1"/>
  <c r="O87" i="1"/>
  <c r="M277" i="1"/>
  <c r="N277" i="1" s="1"/>
  <c r="O194" i="1"/>
  <c r="P163" i="1"/>
  <c r="Q163" i="1" s="1"/>
  <c r="O112" i="1"/>
  <c r="M103" i="1"/>
  <c r="N103" i="1" s="1"/>
  <c r="O17" i="1"/>
  <c r="O118" i="1"/>
  <c r="R79" i="1"/>
  <c r="S79" i="1" s="1"/>
  <c r="H79" i="1" s="1"/>
  <c r="P181" i="1"/>
  <c r="Q181" i="1" s="1"/>
  <c r="O52" i="1"/>
  <c r="R37" i="1"/>
  <c r="S37" i="1" s="1"/>
  <c r="H37" i="1" s="1"/>
  <c r="F37" i="1" s="1"/>
  <c r="O159" i="1"/>
  <c r="O293" i="1"/>
  <c r="O72" i="1"/>
  <c r="R155" i="1"/>
  <c r="S155" i="1" s="1"/>
  <c r="H155" i="1" s="1"/>
  <c r="F155" i="1" s="1"/>
  <c r="O274" i="1"/>
  <c r="M280" i="1"/>
  <c r="N280" i="1" s="1"/>
  <c r="M60" i="1"/>
  <c r="N60" i="1" s="1"/>
  <c r="R23" i="1"/>
  <c r="S23" i="1" s="1"/>
  <c r="H23" i="1" s="1"/>
  <c r="O226" i="1"/>
  <c r="O120" i="1"/>
  <c r="P180" i="1"/>
  <c r="Q180" i="1" s="1"/>
  <c r="M182" i="1"/>
  <c r="N182" i="1" s="1"/>
  <c r="M99" i="1"/>
  <c r="N99" i="1" s="1"/>
  <c r="P168" i="1"/>
  <c r="Q168" i="1" s="1"/>
  <c r="M199" i="1"/>
  <c r="N199" i="1" s="1"/>
  <c r="M76" i="1"/>
  <c r="N76" i="1" s="1"/>
  <c r="O164" i="1"/>
  <c r="R39" i="1"/>
  <c r="S39" i="1" s="1"/>
  <c r="H39" i="1" s="1"/>
  <c r="F39" i="1" s="1"/>
  <c r="P34" i="1"/>
  <c r="Q34" i="1" s="1"/>
  <c r="M114" i="1"/>
  <c r="N114" i="1" s="1"/>
  <c r="P30" i="1"/>
  <c r="Q30" i="1" s="1"/>
  <c r="O161" i="1"/>
  <c r="M175" i="1"/>
  <c r="N175" i="1" s="1"/>
  <c r="O137" i="1"/>
  <c r="M65" i="1"/>
  <c r="N65" i="1" s="1"/>
  <c r="O124" i="1"/>
  <c r="O111" i="1"/>
  <c r="O90" i="1"/>
  <c r="R40" i="1"/>
  <c r="S40" i="1" s="1"/>
  <c r="H40" i="1" s="1"/>
  <c r="O200" i="1"/>
  <c r="O55" i="1"/>
  <c r="M20" i="1"/>
  <c r="N20" i="1" s="1"/>
  <c r="P36" i="1"/>
  <c r="Q36" i="1" s="1"/>
  <c r="R49" i="1"/>
  <c r="S49" i="1" s="1"/>
  <c r="H49" i="1" s="1"/>
  <c r="M113" i="1"/>
  <c r="N113" i="1" s="1"/>
  <c r="P71" i="1"/>
  <c r="Q71" i="1" s="1"/>
  <c r="M289" i="1"/>
  <c r="N289" i="1" s="1"/>
  <c r="O278" i="1"/>
  <c r="O230" i="1"/>
  <c r="O236" i="1"/>
  <c r="O142" i="1"/>
  <c r="M104" i="1"/>
  <c r="N104" i="1" s="1"/>
  <c r="P26" i="1"/>
  <c r="Q26" i="1" s="1"/>
  <c r="O269" i="1"/>
  <c r="R123" i="1"/>
  <c r="S123" i="1" s="1"/>
  <c r="H123" i="1" s="1"/>
  <c r="F123" i="1" s="1"/>
  <c r="O89" i="1"/>
  <c r="O273" i="1"/>
  <c r="M206" i="1"/>
  <c r="N206" i="1" s="1"/>
  <c r="O169" i="1"/>
  <c r="M166" i="1"/>
  <c r="N166" i="1" s="1"/>
  <c r="O68" i="1"/>
  <c r="P158" i="1"/>
  <c r="Q158" i="1" s="1"/>
  <c r="O193" i="1"/>
  <c r="R45" i="1"/>
  <c r="S45" i="1" s="1"/>
  <c r="H45" i="1" s="1"/>
  <c r="F45" i="1" s="1"/>
  <c r="P29" i="1"/>
  <c r="Q29" i="1" s="1"/>
  <c r="O19" i="1"/>
  <c r="O172" i="1"/>
  <c r="R98" i="1"/>
  <c r="S98" i="1" s="1"/>
  <c r="H98" i="1" s="1"/>
  <c r="F98" i="1" s="1"/>
  <c r="O157" i="1"/>
  <c r="O77" i="1"/>
  <c r="R48" i="1"/>
  <c r="S48" i="1" s="1"/>
  <c r="H48" i="1" s="1"/>
  <c r="F48" i="1" s="1"/>
  <c r="R219" i="1"/>
  <c r="S219" i="1" s="1"/>
  <c r="H219" i="1" s="1"/>
  <c r="F219" i="1" s="1"/>
  <c r="O149" i="1"/>
  <c r="O43" i="1"/>
  <c r="O248" i="1"/>
  <c r="M185" i="1"/>
  <c r="N185" i="1" s="1"/>
  <c r="P32" i="1"/>
  <c r="Q32" i="1" s="1"/>
  <c r="P197" i="1"/>
  <c r="Q197" i="1" s="1"/>
  <c r="O148" i="1"/>
  <c r="R271" i="1"/>
  <c r="S271" i="1" s="1"/>
  <c r="H271" i="1" s="1"/>
  <c r="O56" i="1"/>
  <c r="P243" i="1"/>
  <c r="Q243" i="1" s="1"/>
  <c r="M238" i="1"/>
  <c r="N238" i="1" s="1"/>
  <c r="M94" i="1"/>
  <c r="N94" i="1" s="1"/>
  <c r="P28" i="1"/>
  <c r="Q28" i="1" s="1"/>
  <c r="M282" i="1"/>
  <c r="N282" i="1" s="1"/>
  <c r="M203" i="1"/>
  <c r="N203" i="1" s="1"/>
  <c r="M288" i="1"/>
  <c r="N288" i="1" s="1"/>
  <c r="O260" i="1"/>
  <c r="P132" i="1"/>
  <c r="Q132" i="1" s="1"/>
  <c r="O133" i="1"/>
  <c r="R249" i="1"/>
  <c r="S249" i="1" s="1"/>
  <c r="H249" i="1" s="1"/>
  <c r="F249" i="1" s="1"/>
  <c r="O106" i="1"/>
  <c r="P259" i="1"/>
  <c r="Q259" i="1" s="1"/>
  <c r="R86" i="1"/>
  <c r="S86" i="1" s="1"/>
  <c r="H86" i="1" s="1"/>
  <c r="F86" i="1" s="1"/>
  <c r="M81" i="1"/>
  <c r="N81" i="1" s="1"/>
  <c r="M54" i="1"/>
  <c r="N54" i="1" s="1"/>
  <c r="O276" i="1"/>
  <c r="P255" i="1"/>
  <c r="Q255" i="1" s="1"/>
  <c r="P177" i="1"/>
  <c r="Q177" i="1" s="1"/>
  <c r="O178" i="1"/>
  <c r="O16" i="1"/>
  <c r="H24" i="4" l="1"/>
  <c r="P94" i="4"/>
  <c r="Q94" i="4" s="1"/>
  <c r="R126" i="4"/>
  <c r="S126" i="4" s="1"/>
  <c r="H126" i="4" s="1"/>
  <c r="O104" i="4"/>
  <c r="P104" i="4" s="1"/>
  <c r="Q104" i="4" s="1"/>
  <c r="R234" i="1"/>
  <c r="S234" i="1" s="1"/>
  <c r="H234" i="1" s="1"/>
  <c r="O65" i="1"/>
  <c r="P65" i="1" s="1"/>
  <c r="Q65" i="1" s="1"/>
  <c r="R153" i="1"/>
  <c r="S153" i="1" s="1"/>
  <c r="H153" i="1" s="1"/>
  <c r="F153" i="1" s="1"/>
  <c r="O277" i="1"/>
  <c r="P277" i="1" s="1"/>
  <c r="Q277" i="1" s="1"/>
  <c r="O113" i="1"/>
  <c r="P113" i="1" s="1"/>
  <c r="Q113" i="1" s="1"/>
  <c r="R180" i="1"/>
  <c r="S180" i="1" s="1"/>
  <c r="H180" i="1" s="1"/>
  <c r="F180" i="1" s="1"/>
  <c r="R107" i="1"/>
  <c r="S107" i="1" s="1"/>
  <c r="H107" i="1" s="1"/>
  <c r="F107" i="1" s="1"/>
  <c r="O20" i="1"/>
  <c r="P20" i="1" s="1"/>
  <c r="Q20" i="1" s="1"/>
  <c r="Q100" i="1"/>
  <c r="R100" i="1"/>
  <c r="S100" i="1" s="1"/>
  <c r="Q21" i="1"/>
  <c r="R21" i="1"/>
  <c r="S21" i="1" s="1"/>
  <c r="Q214" i="1"/>
  <c r="R214" i="1"/>
  <c r="S214" i="1" s="1"/>
  <c r="R75" i="1"/>
  <c r="S75" i="1" s="1"/>
  <c r="H75" i="1" s="1"/>
  <c r="R225" i="1"/>
  <c r="S225" i="1" s="1"/>
  <c r="H225" i="1" s="1"/>
  <c r="R239" i="1"/>
  <c r="S239" i="1" s="1"/>
  <c r="H239" i="1" s="1"/>
  <c r="F239" i="1" s="1"/>
  <c r="O166" i="1"/>
  <c r="P166" i="1" s="1"/>
  <c r="Q166" i="1" s="1"/>
  <c r="R258" i="1"/>
  <c r="S258" i="1" s="1"/>
  <c r="H258" i="1" s="1"/>
  <c r="R244" i="1"/>
  <c r="S244" i="1" s="1"/>
  <c r="H244" i="1" s="1"/>
  <c r="F244" i="1" s="1"/>
  <c r="O99" i="1"/>
  <c r="P99" i="1" s="1"/>
  <c r="Q99" i="1" s="1"/>
  <c r="O265" i="1"/>
  <c r="P265" i="1" s="1"/>
  <c r="Q265" i="1" s="1"/>
  <c r="R183" i="1"/>
  <c r="S183" i="1" s="1"/>
  <c r="H183" i="1" s="1"/>
  <c r="R222" i="1"/>
  <c r="S222" i="1" s="1"/>
  <c r="H222" i="1" s="1"/>
  <c r="F222" i="1" s="1"/>
  <c r="R240" i="1"/>
  <c r="S240" i="1" s="1"/>
  <c r="H240" i="1" s="1"/>
  <c r="F240" i="1" s="1"/>
  <c r="R102" i="1"/>
  <c r="S102" i="1" s="1"/>
  <c r="H102" i="1" s="1"/>
  <c r="O182" i="1"/>
  <c r="P182" i="1" s="1"/>
  <c r="Q182" i="1" s="1"/>
  <c r="R181" i="1"/>
  <c r="S181" i="1" s="1"/>
  <c r="H181" i="1" s="1"/>
  <c r="F181" i="1" s="1"/>
  <c r="R138" i="1"/>
  <c r="S138" i="1" s="1"/>
  <c r="H138" i="1" s="1"/>
  <c r="R129" i="4"/>
  <c r="S129" i="4" s="1"/>
  <c r="H129" i="4" s="1"/>
  <c r="R51" i="1"/>
  <c r="S51" i="1" s="1"/>
  <c r="H51" i="1" s="1"/>
  <c r="F51" i="1" s="1"/>
  <c r="O220" i="1"/>
  <c r="P220" i="1" s="1"/>
  <c r="Q220" i="1" s="1"/>
  <c r="R132" i="1"/>
  <c r="S132" i="1" s="1"/>
  <c r="H132" i="1" s="1"/>
  <c r="F132" i="1" s="1"/>
  <c r="R197" i="1"/>
  <c r="S197" i="1" s="1"/>
  <c r="H197" i="1" s="1"/>
  <c r="R292" i="1"/>
  <c r="S292" i="1" s="1"/>
  <c r="H292" i="1" s="1"/>
  <c r="R147" i="1"/>
  <c r="S147" i="1" s="1"/>
  <c r="H147" i="1" s="1"/>
  <c r="O76" i="1"/>
  <c r="P76" i="1" s="1"/>
  <c r="Q76" i="1" s="1"/>
  <c r="R259" i="1"/>
  <c r="S259" i="1" s="1"/>
  <c r="H259" i="1" s="1"/>
  <c r="F259" i="1" s="1"/>
  <c r="O203" i="1"/>
  <c r="P203" i="1" s="1"/>
  <c r="Q203" i="1" s="1"/>
  <c r="R184" i="1"/>
  <c r="S184" i="1" s="1"/>
  <c r="H184" i="1" s="1"/>
  <c r="F184" i="1" s="1"/>
  <c r="R69" i="1"/>
  <c r="S69" i="1" s="1"/>
  <c r="H69" i="1" s="1"/>
  <c r="O185" i="1"/>
  <c r="P185" i="1" s="1"/>
  <c r="R158" i="1"/>
  <c r="S158" i="1" s="1"/>
  <c r="H158" i="1" s="1"/>
  <c r="F158" i="1" s="1"/>
  <c r="R190" i="1"/>
  <c r="S190" i="1" s="1"/>
  <c r="H190" i="1" s="1"/>
  <c r="R254" i="1"/>
  <c r="S254" i="1" s="1"/>
  <c r="H254" i="1" s="1"/>
  <c r="R207" i="1"/>
  <c r="S207" i="1" s="1"/>
  <c r="H207" i="1" s="1"/>
  <c r="R163" i="1"/>
  <c r="S163" i="1" s="1"/>
  <c r="H163" i="1" s="1"/>
  <c r="F163" i="1" s="1"/>
  <c r="R228" i="1"/>
  <c r="S228" i="1" s="1"/>
  <c r="H228" i="1" s="1"/>
  <c r="R156" i="1"/>
  <c r="S156" i="1" s="1"/>
  <c r="H156" i="1" s="1"/>
  <c r="R48" i="4"/>
  <c r="S48" i="4" s="1"/>
  <c r="H48" i="4" s="1"/>
  <c r="R67" i="1"/>
  <c r="S67" i="1" s="1"/>
  <c r="H67" i="1" s="1"/>
  <c r="F67" i="1" s="1"/>
  <c r="O204" i="1"/>
  <c r="O54" i="1"/>
  <c r="P54" i="1" s="1"/>
  <c r="Q54" i="1" s="1"/>
  <c r="O288" i="1"/>
  <c r="P288" i="1" s="1"/>
  <c r="Q288" i="1" s="1"/>
  <c r="O289" i="1"/>
  <c r="P289" i="1" s="1"/>
  <c r="Q289" i="1" s="1"/>
  <c r="R71" i="1"/>
  <c r="S71" i="1" s="1"/>
  <c r="H71" i="1" s="1"/>
  <c r="O175" i="1"/>
  <c r="P175" i="1" s="1"/>
  <c r="Q175" i="1" s="1"/>
  <c r="R154" i="1"/>
  <c r="S154" i="1" s="1"/>
  <c r="H154" i="1" s="1"/>
  <c r="F154" i="1" s="1"/>
  <c r="O60" i="1"/>
  <c r="P60" i="1" s="1"/>
  <c r="Q60" i="1" s="1"/>
  <c r="O176" i="1"/>
  <c r="P176" i="1" s="1"/>
  <c r="Q176" i="1" s="1"/>
  <c r="P257" i="1"/>
  <c r="Q257" i="1" s="1"/>
  <c r="R131" i="1"/>
  <c r="S131" i="1" s="1"/>
  <c r="H131" i="1" s="1"/>
  <c r="F131" i="1" s="1"/>
  <c r="R267" i="1"/>
  <c r="S267" i="1" s="1"/>
  <c r="H267" i="1" s="1"/>
  <c r="R162" i="1"/>
  <c r="S162" i="1" s="1"/>
  <c r="H162" i="1" s="1"/>
  <c r="F162" i="1" s="1"/>
  <c r="R213" i="1"/>
  <c r="S213" i="1" s="1"/>
  <c r="H213" i="1" s="1"/>
  <c r="F213" i="1" s="1"/>
  <c r="P209" i="1"/>
  <c r="Q209" i="1" s="1"/>
  <c r="P262" i="1"/>
  <c r="Q262" i="1" s="1"/>
  <c r="R95" i="1"/>
  <c r="S95" i="1" s="1"/>
  <c r="H95" i="1" s="1"/>
  <c r="F95" i="1" s="1"/>
  <c r="R241" i="1"/>
  <c r="S241" i="1" s="1"/>
  <c r="H241" i="1" s="1"/>
  <c r="R27" i="1"/>
  <c r="S27" i="1" s="1"/>
  <c r="H27" i="1" s="1"/>
  <c r="R232" i="1"/>
  <c r="S232" i="1" s="1"/>
  <c r="H232" i="1" s="1"/>
  <c r="F232" i="1" s="1"/>
  <c r="R188" i="1"/>
  <c r="S188" i="1" s="1"/>
  <c r="H188" i="1" s="1"/>
  <c r="F188" i="1" s="1"/>
  <c r="R255" i="1"/>
  <c r="S255" i="1" s="1"/>
  <c r="H255" i="1" s="1"/>
  <c r="F255" i="1" s="1"/>
  <c r="R78" i="1"/>
  <c r="S78" i="1" s="1"/>
  <c r="H78" i="1" s="1"/>
  <c r="O206" i="1"/>
  <c r="P206" i="1" s="1"/>
  <c r="Q206" i="1" s="1"/>
  <c r="R168" i="1"/>
  <c r="S168" i="1" s="1"/>
  <c r="H168" i="1" s="1"/>
  <c r="F168" i="1" s="1"/>
  <c r="R272" i="1"/>
  <c r="S272" i="1" s="1"/>
  <c r="H272" i="1" s="1"/>
  <c r="F272" i="1" s="1"/>
  <c r="R59" i="1"/>
  <c r="S59" i="1" s="1"/>
  <c r="H59" i="1" s="1"/>
  <c r="F59" i="1" s="1"/>
  <c r="R25" i="1"/>
  <c r="S25" i="1" s="1"/>
  <c r="H25" i="1" s="1"/>
  <c r="F25" i="1" s="1"/>
  <c r="O70" i="1"/>
  <c r="P70" i="1" s="1"/>
  <c r="Q70" i="1" s="1"/>
  <c r="P275" i="1"/>
  <c r="Q275" i="1" s="1"/>
  <c r="O82" i="1"/>
  <c r="O74" i="1"/>
  <c r="R295" i="1"/>
  <c r="S295" i="1" s="1"/>
  <c r="H295" i="1" s="1"/>
  <c r="R33" i="4"/>
  <c r="S33" i="4" s="1"/>
  <c r="P106" i="4"/>
  <c r="Q106" i="4" s="1"/>
  <c r="P78" i="4"/>
  <c r="Q78" i="4" s="1"/>
  <c r="R40" i="4"/>
  <c r="S40" i="4" s="1"/>
  <c r="H40" i="4" s="1"/>
  <c r="P124" i="4"/>
  <c r="Q124" i="4" s="1"/>
  <c r="P111" i="4"/>
  <c r="Q111" i="4" s="1"/>
  <c r="O108" i="4"/>
  <c r="P125" i="4"/>
  <c r="Q125" i="4" s="1"/>
  <c r="O116" i="4"/>
  <c r="P102" i="4"/>
  <c r="Q102" i="4" s="1"/>
  <c r="P49" i="4"/>
  <c r="Q49" i="4" s="1"/>
  <c r="P67" i="4"/>
  <c r="Q67" i="4" s="1"/>
  <c r="R54" i="4"/>
  <c r="S54" i="4" s="1"/>
  <c r="H54" i="4" s="1"/>
  <c r="P56" i="4"/>
  <c r="Q56" i="4" s="1"/>
  <c r="R25" i="4"/>
  <c r="S25" i="4" s="1"/>
  <c r="H25" i="4" s="1"/>
  <c r="P65" i="4"/>
  <c r="Q65" i="4" s="1"/>
  <c r="P43" i="4"/>
  <c r="Q43" i="4" s="1"/>
  <c r="P42" i="4"/>
  <c r="Q42" i="4" s="1"/>
  <c r="P66" i="4"/>
  <c r="Q66" i="4" s="1"/>
  <c r="P27" i="4"/>
  <c r="Q27" i="4" s="1"/>
  <c r="P81" i="4"/>
  <c r="Q81" i="4" s="1"/>
  <c r="R37" i="4"/>
  <c r="S37" i="4" s="1"/>
  <c r="H37" i="4" s="1"/>
  <c r="P50" i="4"/>
  <c r="Q50" i="4" s="1"/>
  <c r="R87" i="4"/>
  <c r="S87" i="4" s="1"/>
  <c r="H87" i="4" s="1"/>
  <c r="R55" i="4"/>
  <c r="S55" i="4" s="1"/>
  <c r="H55" i="4" s="1"/>
  <c r="P83" i="4"/>
  <c r="Q83" i="4" s="1"/>
  <c r="R53" i="4"/>
  <c r="S53" i="4" s="1"/>
  <c r="H53" i="4" s="1"/>
  <c r="P44" i="4"/>
  <c r="Q44" i="4" s="1"/>
  <c r="R59" i="4"/>
  <c r="S59" i="4" s="1"/>
  <c r="H59" i="4" s="1"/>
  <c r="P79" i="4"/>
  <c r="Q79" i="4" s="1"/>
  <c r="P93" i="4"/>
  <c r="Q93" i="4" s="1"/>
  <c r="R88" i="4"/>
  <c r="S88" i="4" s="1"/>
  <c r="H88" i="4" s="1"/>
  <c r="H33" i="4"/>
  <c r="P38" i="4"/>
  <c r="Q38" i="4" s="1"/>
  <c r="Q66" i="1"/>
  <c r="R66" i="1"/>
  <c r="S66" i="1" s="1"/>
  <c r="P31" i="1"/>
  <c r="Q31" i="1" s="1"/>
  <c r="P161" i="1"/>
  <c r="Q161" i="1" s="1"/>
  <c r="R28" i="1"/>
  <c r="S28" i="1" s="1"/>
  <c r="H28" i="1" s="1"/>
  <c r="R177" i="1"/>
  <c r="S177" i="1" s="1"/>
  <c r="H177" i="1" s="1"/>
  <c r="R93" i="1"/>
  <c r="S93" i="1" s="1"/>
  <c r="H93" i="1" s="1"/>
  <c r="R270" i="1"/>
  <c r="S270" i="1" s="1"/>
  <c r="H270" i="1" s="1"/>
  <c r="F270" i="1" s="1"/>
  <c r="R252" i="1"/>
  <c r="S252" i="1" s="1"/>
  <c r="H252" i="1" s="1"/>
  <c r="R256" i="1"/>
  <c r="S256" i="1" s="1"/>
  <c r="H256" i="1" s="1"/>
  <c r="F256" i="1" s="1"/>
  <c r="R243" i="1"/>
  <c r="S243" i="1" s="1"/>
  <c r="H243" i="1" s="1"/>
  <c r="P56" i="1"/>
  <c r="Q56" i="1" s="1"/>
  <c r="P248" i="1"/>
  <c r="Q248" i="1" s="1"/>
  <c r="O104" i="1"/>
  <c r="R264" i="1"/>
  <c r="S264" i="1" s="1"/>
  <c r="H264" i="1" s="1"/>
  <c r="R36" i="1"/>
  <c r="S36" i="1" s="1"/>
  <c r="H36" i="1" s="1"/>
  <c r="F36" i="1" s="1"/>
  <c r="P124" i="1"/>
  <c r="Q124" i="1" s="1"/>
  <c r="R140" i="1"/>
  <c r="S140" i="1" s="1"/>
  <c r="H140" i="1" s="1"/>
  <c r="R201" i="1"/>
  <c r="S201" i="1" s="1"/>
  <c r="H201" i="1" s="1"/>
  <c r="R250" i="1"/>
  <c r="S250" i="1" s="1"/>
  <c r="H250" i="1" s="1"/>
  <c r="F250" i="1" s="1"/>
  <c r="R42" i="1"/>
  <c r="S42" i="1" s="1"/>
  <c r="H42" i="1" s="1"/>
  <c r="F42" i="1" s="1"/>
  <c r="R117" i="1"/>
  <c r="S117" i="1" s="1"/>
  <c r="H117" i="1" s="1"/>
  <c r="F117" i="1" s="1"/>
  <c r="O280" i="1"/>
  <c r="P72" i="1"/>
  <c r="Q72" i="1" s="1"/>
  <c r="P52" i="1"/>
  <c r="Q52" i="1" s="1"/>
  <c r="P118" i="1"/>
  <c r="Q118" i="1" s="1"/>
  <c r="P87" i="1"/>
  <c r="Q87" i="1" s="1"/>
  <c r="O210" i="1"/>
  <c r="R231" i="1"/>
  <c r="S231" i="1" s="1"/>
  <c r="H231" i="1" s="1"/>
  <c r="F231" i="1" s="1"/>
  <c r="P73" i="1"/>
  <c r="Q73" i="1" s="1"/>
  <c r="P191" i="1"/>
  <c r="Q191" i="1" s="1"/>
  <c r="P173" i="1"/>
  <c r="Q173" i="1" s="1"/>
  <c r="P126" i="1"/>
  <c r="Q126" i="1" s="1"/>
  <c r="R247" i="1"/>
  <c r="S247" i="1" s="1"/>
  <c r="H247" i="1" s="1"/>
  <c r="F247" i="1" s="1"/>
  <c r="P193" i="1"/>
  <c r="Q193" i="1" s="1"/>
  <c r="P142" i="1"/>
  <c r="Q142" i="1" s="1"/>
  <c r="P17" i="1"/>
  <c r="Q17" i="1" s="1"/>
  <c r="P174" i="1"/>
  <c r="Q174" i="1" s="1"/>
  <c r="P58" i="1"/>
  <c r="Q58" i="1" s="1"/>
  <c r="P187" i="1"/>
  <c r="Q187" i="1" s="1"/>
  <c r="O81" i="1"/>
  <c r="P157" i="1"/>
  <c r="Q157" i="1" s="1"/>
  <c r="R285" i="1"/>
  <c r="S285" i="1" s="1"/>
  <c r="H285" i="1" s="1"/>
  <c r="R33" i="1"/>
  <c r="S33" i="1" s="1"/>
  <c r="H33" i="1" s="1"/>
  <c r="F33" i="1" s="1"/>
  <c r="P120" i="1"/>
  <c r="Q120" i="1" s="1"/>
  <c r="P274" i="1"/>
  <c r="Q274" i="1" s="1"/>
  <c r="P268" i="1"/>
  <c r="Q268" i="1" s="1"/>
  <c r="P263" i="1"/>
  <c r="Q263" i="1" s="1"/>
  <c r="P77" i="1"/>
  <c r="Q77" i="1" s="1"/>
  <c r="P169" i="1"/>
  <c r="Q169" i="1" s="1"/>
  <c r="P236" i="1"/>
  <c r="Q236" i="1" s="1"/>
  <c r="R84" i="1"/>
  <c r="S84" i="1" s="1"/>
  <c r="H84" i="1" s="1"/>
  <c r="R44" i="1"/>
  <c r="S44" i="1" s="1"/>
  <c r="H44" i="1" s="1"/>
  <c r="F44" i="1" s="1"/>
  <c r="O282" i="1"/>
  <c r="R32" i="1"/>
  <c r="S32" i="1" s="1"/>
  <c r="H32" i="1" s="1"/>
  <c r="F32" i="1" s="1"/>
  <c r="R26" i="1"/>
  <c r="S26" i="1" s="1"/>
  <c r="H26" i="1" s="1"/>
  <c r="P230" i="1"/>
  <c r="Q230" i="1" s="1"/>
  <c r="R170" i="1"/>
  <c r="S170" i="1" s="1"/>
  <c r="H170" i="1" s="1"/>
  <c r="F170" i="1" s="1"/>
  <c r="P137" i="1"/>
  <c r="Q137" i="1" s="1"/>
  <c r="R97" i="1"/>
  <c r="S97" i="1" s="1"/>
  <c r="H97" i="1" s="1"/>
  <c r="R30" i="1"/>
  <c r="S30" i="1" s="1"/>
  <c r="H30" i="1" s="1"/>
  <c r="F30" i="1" s="1"/>
  <c r="R50" i="1"/>
  <c r="S50" i="1" s="1"/>
  <c r="H50" i="1" s="1"/>
  <c r="F50" i="1" s="1"/>
  <c r="R145" i="1"/>
  <c r="S145" i="1" s="1"/>
  <c r="H145" i="1" s="1"/>
  <c r="P293" i="1"/>
  <c r="Q293" i="1" s="1"/>
  <c r="O103" i="1"/>
  <c r="R62" i="1"/>
  <c r="S62" i="1" s="1"/>
  <c r="H62" i="1" s="1"/>
  <c r="F62" i="1" s="1"/>
  <c r="O167" i="1"/>
  <c r="P294" i="1"/>
  <c r="Q294" i="1" s="1"/>
  <c r="P57" i="1"/>
  <c r="Q57" i="1" s="1"/>
  <c r="O121" i="1"/>
  <c r="P141" i="1"/>
  <c r="Q141" i="1" s="1"/>
  <c r="P116" i="1"/>
  <c r="Q116" i="1" s="1"/>
  <c r="P19" i="1"/>
  <c r="Q19" i="1" s="1"/>
  <c r="P269" i="1"/>
  <c r="Q269" i="1" s="1"/>
  <c r="P276" i="1"/>
  <c r="Q276" i="1" s="1"/>
  <c r="P106" i="1"/>
  <c r="Q106" i="1" s="1"/>
  <c r="P133" i="1"/>
  <c r="Q133" i="1" s="1"/>
  <c r="P90" i="1"/>
  <c r="Q90" i="1" s="1"/>
  <c r="P159" i="1"/>
  <c r="Q159" i="1" s="1"/>
  <c r="P186" i="1"/>
  <c r="Q186" i="1" s="1"/>
  <c r="P80" i="1"/>
  <c r="Q80" i="1" s="1"/>
  <c r="P211" i="1"/>
  <c r="Q211" i="1" s="1"/>
  <c r="P148" i="1"/>
  <c r="Q148" i="1" s="1"/>
  <c r="P43" i="1"/>
  <c r="Q43" i="1" s="1"/>
  <c r="P172" i="1"/>
  <c r="Q172" i="1" s="1"/>
  <c r="R242" i="1"/>
  <c r="S242" i="1" s="1"/>
  <c r="H242" i="1" s="1"/>
  <c r="F242" i="1" s="1"/>
  <c r="P260" i="1"/>
  <c r="Q260" i="1" s="1"/>
  <c r="R146" i="1"/>
  <c r="S146" i="1" s="1"/>
  <c r="H146" i="1" s="1"/>
  <c r="O94" i="1"/>
  <c r="R64" i="1"/>
  <c r="S64" i="1" s="1"/>
  <c r="H64" i="1" s="1"/>
  <c r="O238" i="1"/>
  <c r="R24" i="1"/>
  <c r="S24" i="1" s="1"/>
  <c r="H24" i="1" s="1"/>
  <c r="F24" i="1" s="1"/>
  <c r="P149" i="1"/>
  <c r="Q149" i="1" s="1"/>
  <c r="R29" i="1"/>
  <c r="S29" i="1" s="1"/>
  <c r="H29" i="1" s="1"/>
  <c r="P68" i="1"/>
  <c r="Q68" i="1" s="1"/>
  <c r="P273" i="1"/>
  <c r="Q273" i="1" s="1"/>
  <c r="P278" i="1"/>
  <c r="Q278" i="1" s="1"/>
  <c r="R160" i="1"/>
  <c r="S160" i="1" s="1"/>
  <c r="H160" i="1" s="1"/>
  <c r="F160" i="1" s="1"/>
  <c r="R34" i="1"/>
  <c r="S34" i="1" s="1"/>
  <c r="H34" i="1" s="1"/>
  <c r="R22" i="1"/>
  <c r="S22" i="1" s="1"/>
  <c r="H22" i="1" s="1"/>
  <c r="F22" i="1" s="1"/>
  <c r="O199" i="1"/>
  <c r="P226" i="1"/>
  <c r="Q226" i="1" s="1"/>
  <c r="P112" i="1"/>
  <c r="Q112" i="1" s="1"/>
  <c r="P194" i="1"/>
  <c r="Q194" i="1" s="1"/>
  <c r="P125" i="1"/>
  <c r="Q125" i="1" s="1"/>
  <c r="O127" i="1"/>
  <c r="P134" i="1"/>
  <c r="Q134" i="1" s="1"/>
  <c r="P266" i="1"/>
  <c r="Q266" i="1" s="1"/>
  <c r="R221" i="1"/>
  <c r="S221" i="1" s="1"/>
  <c r="H221" i="1" s="1"/>
  <c r="F221" i="1" s="1"/>
  <c r="P164" i="1"/>
  <c r="Q164" i="1" s="1"/>
  <c r="P150" i="1"/>
  <c r="Q150" i="1" s="1"/>
  <c r="P290" i="1"/>
  <c r="Q290" i="1" s="1"/>
  <c r="P89" i="1"/>
  <c r="Q89" i="1" s="1"/>
  <c r="P55" i="1"/>
  <c r="Q55" i="1" s="1"/>
  <c r="P178" i="1"/>
  <c r="Q178" i="1" s="1"/>
  <c r="R135" i="1"/>
  <c r="S135" i="1" s="1"/>
  <c r="H135" i="1" s="1"/>
  <c r="P200" i="1"/>
  <c r="Q200" i="1" s="1"/>
  <c r="P111" i="1"/>
  <c r="Q111" i="1" s="1"/>
  <c r="O114" i="1"/>
  <c r="R198" i="1"/>
  <c r="S198" i="1" s="1"/>
  <c r="H198" i="1" s="1"/>
  <c r="F198" i="1" s="1"/>
  <c r="R179" i="1"/>
  <c r="S179" i="1" s="1"/>
  <c r="H179" i="1" s="1"/>
  <c r="F179" i="1" s="1"/>
  <c r="P281" i="1"/>
  <c r="Q281" i="1" s="1"/>
  <c r="O202" i="1"/>
  <c r="O189" i="1"/>
  <c r="P16" i="1"/>
  <c r="Q16" i="1" s="1"/>
  <c r="R125" i="4" l="1"/>
  <c r="S125" i="4" s="1"/>
  <c r="R94" i="4"/>
  <c r="S94" i="4" s="1"/>
  <c r="H94" i="4" s="1"/>
  <c r="R44" i="4"/>
  <c r="S44" i="4" s="1"/>
  <c r="H44" i="4" s="1"/>
  <c r="R257" i="1"/>
  <c r="S257" i="1" s="1"/>
  <c r="H257" i="1" s="1"/>
  <c r="F257" i="1" s="1"/>
  <c r="H214" i="1"/>
  <c r="F214" i="1" s="1"/>
  <c r="H100" i="1"/>
  <c r="F100" i="1" s="1"/>
  <c r="R294" i="1"/>
  <c r="S294" i="1" s="1"/>
  <c r="H294" i="1" s="1"/>
  <c r="R274" i="1"/>
  <c r="S274" i="1" s="1"/>
  <c r="H274" i="1" s="1"/>
  <c r="F274" i="1" s="1"/>
  <c r="R150" i="1"/>
  <c r="S150" i="1" s="1"/>
  <c r="H150" i="1" s="1"/>
  <c r="F150" i="1" s="1"/>
  <c r="R52" i="1"/>
  <c r="S52" i="1" s="1"/>
  <c r="H52" i="1" s="1"/>
  <c r="H21" i="1"/>
  <c r="R182" i="1"/>
  <c r="S182" i="1" s="1"/>
  <c r="H182" i="1" s="1"/>
  <c r="F182" i="1" s="1"/>
  <c r="R99" i="1"/>
  <c r="S99" i="1" s="1"/>
  <c r="H99" i="1" s="1"/>
  <c r="R289" i="1"/>
  <c r="S289" i="1" s="1"/>
  <c r="H289" i="1" s="1"/>
  <c r="R186" i="1"/>
  <c r="S186" i="1" s="1"/>
  <c r="H186" i="1" s="1"/>
  <c r="F186" i="1" s="1"/>
  <c r="R269" i="1"/>
  <c r="S269" i="1" s="1"/>
  <c r="H269" i="1" s="1"/>
  <c r="R104" i="4"/>
  <c r="S104" i="4" s="1"/>
  <c r="H104" i="4" s="1"/>
  <c r="R106" i="4"/>
  <c r="S106" i="4" s="1"/>
  <c r="H106" i="4" s="1"/>
  <c r="R54" i="1"/>
  <c r="S54" i="1" s="1"/>
  <c r="H54" i="1" s="1"/>
  <c r="F54" i="1" s="1"/>
  <c r="R89" i="1"/>
  <c r="S89" i="1" s="1"/>
  <c r="H89" i="1" s="1"/>
  <c r="F89" i="1" s="1"/>
  <c r="R43" i="1"/>
  <c r="S43" i="1" s="1"/>
  <c r="H43" i="1" s="1"/>
  <c r="R209" i="1"/>
  <c r="S209" i="1" s="1"/>
  <c r="H209" i="1" s="1"/>
  <c r="R178" i="1"/>
  <c r="S178" i="1" s="1"/>
  <c r="H178" i="1" s="1"/>
  <c r="F178" i="1" s="1"/>
  <c r="R236" i="1"/>
  <c r="S236" i="1" s="1"/>
  <c r="H236" i="1" s="1"/>
  <c r="R76" i="1"/>
  <c r="S76" i="1" s="1"/>
  <c r="H76" i="1" s="1"/>
  <c r="F76" i="1" s="1"/>
  <c r="R193" i="1"/>
  <c r="S193" i="1" s="1"/>
  <c r="H193" i="1" s="1"/>
  <c r="F193" i="1" s="1"/>
  <c r="R27" i="4"/>
  <c r="S27" i="4" s="1"/>
  <c r="H27" i="4" s="1"/>
  <c r="R102" i="4"/>
  <c r="S102" i="4" s="1"/>
  <c r="H102" i="4" s="1"/>
  <c r="R275" i="1"/>
  <c r="S275" i="1" s="1"/>
  <c r="H275" i="1" s="1"/>
  <c r="F275" i="1" s="1"/>
  <c r="R281" i="1"/>
  <c r="S281" i="1" s="1"/>
  <c r="H281" i="1" s="1"/>
  <c r="F281" i="1" s="1"/>
  <c r="R277" i="1"/>
  <c r="S277" i="1" s="1"/>
  <c r="H277" i="1" s="1"/>
  <c r="F277" i="1" s="1"/>
  <c r="R16" i="1"/>
  <c r="S16" i="1" s="1"/>
  <c r="H16" i="1" s="1"/>
  <c r="F16" i="1" s="1"/>
  <c r="R265" i="1"/>
  <c r="S265" i="1" s="1"/>
  <c r="H265" i="1" s="1"/>
  <c r="R273" i="1"/>
  <c r="S273" i="1" s="1"/>
  <c r="H273" i="1" s="1"/>
  <c r="F273" i="1" s="1"/>
  <c r="R176" i="1"/>
  <c r="S176" i="1" s="1"/>
  <c r="H176" i="1" s="1"/>
  <c r="F176" i="1" s="1"/>
  <c r="R116" i="1"/>
  <c r="S116" i="1" s="1"/>
  <c r="H116" i="1" s="1"/>
  <c r="F116" i="1" s="1"/>
  <c r="R70" i="1"/>
  <c r="S70" i="1" s="1"/>
  <c r="H70" i="1" s="1"/>
  <c r="R56" i="1"/>
  <c r="S56" i="1" s="1"/>
  <c r="H56" i="1" s="1"/>
  <c r="R161" i="1"/>
  <c r="S161" i="1" s="1"/>
  <c r="H161" i="1" s="1"/>
  <c r="F161" i="1" s="1"/>
  <c r="R65" i="4"/>
  <c r="S65" i="4" s="1"/>
  <c r="H65" i="4" s="1"/>
  <c r="R124" i="4"/>
  <c r="S124" i="4" s="1"/>
  <c r="H124" i="4" s="1"/>
  <c r="R262" i="1"/>
  <c r="S262" i="1" s="1"/>
  <c r="H262" i="1" s="1"/>
  <c r="P82" i="1"/>
  <c r="Q82" i="1" s="1"/>
  <c r="P204" i="1"/>
  <c r="Q204" i="1" s="1"/>
  <c r="R65" i="1"/>
  <c r="S65" i="1" s="1"/>
  <c r="H65" i="1" s="1"/>
  <c r="R126" i="1"/>
  <c r="S126" i="1" s="1"/>
  <c r="H126" i="1" s="1"/>
  <c r="F126" i="1" s="1"/>
  <c r="R124" i="1"/>
  <c r="S124" i="1" s="1"/>
  <c r="H124" i="1" s="1"/>
  <c r="F124" i="1" s="1"/>
  <c r="H66" i="1"/>
  <c r="F66" i="1" s="1"/>
  <c r="R169" i="1"/>
  <c r="S169" i="1" s="1"/>
  <c r="H169" i="1" s="1"/>
  <c r="F169" i="1" s="1"/>
  <c r="R268" i="1"/>
  <c r="S268" i="1" s="1"/>
  <c r="H268" i="1" s="1"/>
  <c r="F268" i="1" s="1"/>
  <c r="R42" i="4"/>
  <c r="S42" i="4" s="1"/>
  <c r="H42" i="4" s="1"/>
  <c r="R133" i="1"/>
  <c r="S133" i="1" s="1"/>
  <c r="H133" i="1" s="1"/>
  <c r="R77" i="1"/>
  <c r="S77" i="1" s="1"/>
  <c r="H77" i="1" s="1"/>
  <c r="R187" i="1"/>
  <c r="S187" i="1" s="1"/>
  <c r="H187" i="1" s="1"/>
  <c r="F187" i="1" s="1"/>
  <c r="R73" i="1"/>
  <c r="S73" i="1" s="1"/>
  <c r="H73" i="1" s="1"/>
  <c r="F73" i="1" s="1"/>
  <c r="R248" i="1"/>
  <c r="S248" i="1" s="1"/>
  <c r="H248" i="1" s="1"/>
  <c r="R56" i="4"/>
  <c r="S56" i="4" s="1"/>
  <c r="H56" i="4" s="1"/>
  <c r="P74" i="1"/>
  <c r="Q74" i="1" s="1"/>
  <c r="R220" i="1"/>
  <c r="S220" i="1" s="1"/>
  <c r="H220" i="1" s="1"/>
  <c r="R67" i="4"/>
  <c r="S67" i="4" s="1"/>
  <c r="H67" i="4" s="1"/>
  <c r="R78" i="4"/>
  <c r="S78" i="4" s="1"/>
  <c r="H78" i="4" s="1"/>
  <c r="R93" i="4"/>
  <c r="S93" i="4" s="1"/>
  <c r="H93" i="4" s="1"/>
  <c r="R83" i="4"/>
  <c r="S83" i="4" s="1"/>
  <c r="H83" i="4" s="1"/>
  <c r="R43" i="4"/>
  <c r="S43" i="4" s="1"/>
  <c r="H43" i="4" s="1"/>
  <c r="R38" i="4"/>
  <c r="S38" i="4" s="1"/>
  <c r="H38" i="4" s="1"/>
  <c r="P116" i="4"/>
  <c r="Q116" i="4" s="1"/>
  <c r="P108" i="4"/>
  <c r="Q108" i="4" s="1"/>
  <c r="H125" i="4"/>
  <c r="R111" i="4"/>
  <c r="S111" i="4" s="1"/>
  <c r="H111" i="4" s="1"/>
  <c r="R79" i="4"/>
  <c r="S79" i="4" s="1"/>
  <c r="H79" i="4" s="1"/>
  <c r="R49" i="4"/>
  <c r="S49" i="4" s="1"/>
  <c r="H49" i="4" s="1"/>
  <c r="R66" i="4"/>
  <c r="S66" i="4" s="1"/>
  <c r="H66" i="4" s="1"/>
  <c r="R81" i="4"/>
  <c r="S81" i="4" s="1"/>
  <c r="H81" i="4" s="1"/>
  <c r="R50" i="4"/>
  <c r="S50" i="4" s="1"/>
  <c r="H50" i="4" s="1"/>
  <c r="R31" i="1"/>
  <c r="S31" i="1" s="1"/>
  <c r="H31" i="1" s="1"/>
  <c r="F31" i="1" s="1"/>
  <c r="P238" i="1"/>
  <c r="Q238" i="1" s="1"/>
  <c r="R55" i="1"/>
  <c r="S55" i="1" s="1"/>
  <c r="H55" i="1" s="1"/>
  <c r="F55" i="1" s="1"/>
  <c r="R134" i="1"/>
  <c r="S134" i="1" s="1"/>
  <c r="H134" i="1" s="1"/>
  <c r="R68" i="1"/>
  <c r="S68" i="1" s="1"/>
  <c r="H68" i="1" s="1"/>
  <c r="F68" i="1" s="1"/>
  <c r="R148" i="1"/>
  <c r="S148" i="1" s="1"/>
  <c r="H148" i="1" s="1"/>
  <c r="R80" i="1"/>
  <c r="S80" i="1" s="1"/>
  <c r="H80" i="1" s="1"/>
  <c r="R159" i="1"/>
  <c r="S159" i="1" s="1"/>
  <c r="H159" i="1" s="1"/>
  <c r="F159" i="1" s="1"/>
  <c r="R19" i="1"/>
  <c r="S19" i="1" s="1"/>
  <c r="H19" i="1" s="1"/>
  <c r="P121" i="1"/>
  <c r="Q121" i="1" s="1"/>
  <c r="R137" i="1"/>
  <c r="S137" i="1" s="1"/>
  <c r="H137" i="1" s="1"/>
  <c r="F137" i="1" s="1"/>
  <c r="R157" i="1"/>
  <c r="S157" i="1" s="1"/>
  <c r="H157" i="1" s="1"/>
  <c r="F157" i="1" s="1"/>
  <c r="R174" i="1"/>
  <c r="S174" i="1" s="1"/>
  <c r="H174" i="1" s="1"/>
  <c r="F174" i="1" s="1"/>
  <c r="R173" i="1"/>
  <c r="S173" i="1" s="1"/>
  <c r="H173" i="1" s="1"/>
  <c r="P189" i="1"/>
  <c r="Q189" i="1" s="1"/>
  <c r="R111" i="1"/>
  <c r="S111" i="1" s="1"/>
  <c r="H111" i="1" s="1"/>
  <c r="F111" i="1" s="1"/>
  <c r="R194" i="1"/>
  <c r="S194" i="1" s="1"/>
  <c r="H194" i="1" s="1"/>
  <c r="F194" i="1" s="1"/>
  <c r="R60" i="1"/>
  <c r="S60" i="1" s="1"/>
  <c r="H60" i="1" s="1"/>
  <c r="R175" i="1"/>
  <c r="S175" i="1" s="1"/>
  <c r="H175" i="1" s="1"/>
  <c r="F175" i="1" s="1"/>
  <c r="R20" i="1"/>
  <c r="S20" i="1" s="1"/>
  <c r="H20" i="1" s="1"/>
  <c r="F20" i="1" s="1"/>
  <c r="R57" i="1"/>
  <c r="S57" i="1" s="1"/>
  <c r="H57" i="1" s="1"/>
  <c r="R120" i="1"/>
  <c r="S120" i="1" s="1"/>
  <c r="H120" i="1" s="1"/>
  <c r="R206" i="1"/>
  <c r="S206" i="1" s="1"/>
  <c r="H206" i="1" s="1"/>
  <c r="F206" i="1" s="1"/>
  <c r="P81" i="1"/>
  <c r="Q81" i="1" s="1"/>
  <c r="R17" i="1"/>
  <c r="S17" i="1" s="1"/>
  <c r="H17" i="1" s="1"/>
  <c r="R191" i="1"/>
  <c r="S191" i="1" s="1"/>
  <c r="H191" i="1" s="1"/>
  <c r="R87" i="1"/>
  <c r="S87" i="1" s="1"/>
  <c r="H87" i="1" s="1"/>
  <c r="R72" i="1"/>
  <c r="S72" i="1" s="1"/>
  <c r="H72" i="1" s="1"/>
  <c r="P210" i="1"/>
  <c r="Q210" i="1" s="1"/>
  <c r="R200" i="1"/>
  <c r="S200" i="1" s="1"/>
  <c r="H200" i="1" s="1"/>
  <c r="R166" i="1"/>
  <c r="S166" i="1" s="1"/>
  <c r="H166" i="1" s="1"/>
  <c r="F166" i="1" s="1"/>
  <c r="R185" i="1"/>
  <c r="S185" i="1" s="1"/>
  <c r="H185" i="1" s="1"/>
  <c r="F185" i="1" s="1"/>
  <c r="R290" i="1"/>
  <c r="S290" i="1" s="1"/>
  <c r="H290" i="1" s="1"/>
  <c r="F290" i="1" s="1"/>
  <c r="R266" i="1"/>
  <c r="S266" i="1" s="1"/>
  <c r="H266" i="1" s="1"/>
  <c r="P127" i="1"/>
  <c r="Q127" i="1" s="1"/>
  <c r="R112" i="1"/>
  <c r="S112" i="1" s="1"/>
  <c r="H112" i="1" s="1"/>
  <c r="P199" i="1"/>
  <c r="Q199" i="1" s="1"/>
  <c r="R278" i="1"/>
  <c r="S278" i="1" s="1"/>
  <c r="H278" i="1" s="1"/>
  <c r="P94" i="1"/>
  <c r="Q94" i="1" s="1"/>
  <c r="R113" i="1"/>
  <c r="S113" i="1" s="1"/>
  <c r="H113" i="1" s="1"/>
  <c r="F113" i="1" s="1"/>
  <c r="R106" i="1"/>
  <c r="S106" i="1" s="1"/>
  <c r="H106" i="1" s="1"/>
  <c r="R141" i="1"/>
  <c r="S141" i="1" s="1"/>
  <c r="H141" i="1" s="1"/>
  <c r="P103" i="1"/>
  <c r="Q103" i="1" s="1"/>
  <c r="P280" i="1"/>
  <c r="Q280" i="1" s="1"/>
  <c r="P202" i="1"/>
  <c r="Q202" i="1" s="1"/>
  <c r="R125" i="1"/>
  <c r="S125" i="1" s="1"/>
  <c r="H125" i="1" s="1"/>
  <c r="F125" i="1" s="1"/>
  <c r="R260" i="1"/>
  <c r="S260" i="1" s="1"/>
  <c r="H260" i="1" s="1"/>
  <c r="F260" i="1" s="1"/>
  <c r="R172" i="1"/>
  <c r="S172" i="1" s="1"/>
  <c r="H172" i="1" s="1"/>
  <c r="R211" i="1"/>
  <c r="S211" i="1" s="1"/>
  <c r="H211" i="1" s="1"/>
  <c r="F211" i="1" s="1"/>
  <c r="R90" i="1"/>
  <c r="S90" i="1" s="1"/>
  <c r="H90" i="1" s="1"/>
  <c r="F90" i="1" s="1"/>
  <c r="R276" i="1"/>
  <c r="S276" i="1" s="1"/>
  <c r="H276" i="1" s="1"/>
  <c r="R293" i="1"/>
  <c r="S293" i="1" s="1"/>
  <c r="H293" i="1" s="1"/>
  <c r="R203" i="1"/>
  <c r="S203" i="1" s="1"/>
  <c r="H203" i="1" s="1"/>
  <c r="R164" i="1"/>
  <c r="S164" i="1" s="1"/>
  <c r="H164" i="1" s="1"/>
  <c r="F164" i="1" s="1"/>
  <c r="R226" i="1"/>
  <c r="S226" i="1" s="1"/>
  <c r="H226" i="1" s="1"/>
  <c r="R149" i="1"/>
  <c r="S149" i="1" s="1"/>
  <c r="H149" i="1" s="1"/>
  <c r="P167" i="1"/>
  <c r="Q167" i="1" s="1"/>
  <c r="R230" i="1"/>
  <c r="S230" i="1" s="1"/>
  <c r="H230" i="1" s="1"/>
  <c r="P282" i="1"/>
  <c r="Q282" i="1" s="1"/>
  <c r="R263" i="1"/>
  <c r="S263" i="1" s="1"/>
  <c r="H263" i="1" s="1"/>
  <c r="F263" i="1" s="1"/>
  <c r="R58" i="1"/>
  <c r="S58" i="1" s="1"/>
  <c r="H58" i="1" s="1"/>
  <c r="F58" i="1" s="1"/>
  <c r="R142" i="1"/>
  <c r="S142" i="1" s="1"/>
  <c r="H142" i="1" s="1"/>
  <c r="F142" i="1" s="1"/>
  <c r="R118" i="1"/>
  <c r="S118" i="1" s="1"/>
  <c r="H118" i="1" s="1"/>
  <c r="F118" i="1" s="1"/>
  <c r="P104" i="1"/>
  <c r="Q104" i="1" s="1"/>
  <c r="R288" i="1"/>
  <c r="S288" i="1" s="1"/>
  <c r="H288" i="1" s="1"/>
  <c r="F288" i="1" s="1"/>
  <c r="P114" i="1"/>
  <c r="Q114" i="1" s="1"/>
  <c r="R202" i="1" l="1"/>
  <c r="S202" i="1" s="1"/>
  <c r="H202" i="1" s="1"/>
  <c r="R127" i="1"/>
  <c r="S127" i="1" s="1"/>
  <c r="H127" i="1" s="1"/>
  <c r="R74" i="1"/>
  <c r="S74" i="1" s="1"/>
  <c r="H74" i="1" s="1"/>
  <c r="F74" i="1" s="1"/>
  <c r="R82" i="1"/>
  <c r="S82" i="1" s="1"/>
  <c r="H82" i="1" s="1"/>
  <c r="F82" i="1" s="1"/>
  <c r="R103" i="1"/>
  <c r="S103" i="1" s="1"/>
  <c r="H103" i="1" s="1"/>
  <c r="R238" i="1"/>
  <c r="S238" i="1" s="1"/>
  <c r="H238" i="1" s="1"/>
  <c r="R280" i="1"/>
  <c r="S280" i="1" s="1"/>
  <c r="H280" i="1" s="1"/>
  <c r="F280" i="1" s="1"/>
  <c r="R204" i="1"/>
  <c r="S204" i="1" s="1"/>
  <c r="H204" i="1" s="1"/>
  <c r="R282" i="1"/>
  <c r="S282" i="1" s="1"/>
  <c r="H282" i="1" s="1"/>
  <c r="F282" i="1" s="1"/>
  <c r="R108" i="4"/>
  <c r="S108" i="4" s="1"/>
  <c r="H108" i="4" s="1"/>
  <c r="R116" i="4"/>
  <c r="S116" i="4" s="1"/>
  <c r="H116" i="4" s="1"/>
  <c r="R210" i="1"/>
  <c r="S210" i="1" s="1"/>
  <c r="H210" i="1" s="1"/>
  <c r="F210" i="1" s="1"/>
  <c r="R121" i="1"/>
  <c r="S121" i="1" s="1"/>
  <c r="H121" i="1" s="1"/>
  <c r="R104" i="1"/>
  <c r="S104" i="1" s="1"/>
  <c r="H104" i="1" s="1"/>
  <c r="R94" i="1"/>
  <c r="S94" i="1" s="1"/>
  <c r="H94" i="1" s="1"/>
  <c r="F94" i="1" s="1"/>
  <c r="R81" i="1"/>
  <c r="S81" i="1" s="1"/>
  <c r="H81" i="1" s="1"/>
  <c r="F81" i="1" s="1"/>
  <c r="R167" i="1"/>
  <c r="S167" i="1" s="1"/>
  <c r="H167" i="1" s="1"/>
  <c r="F167" i="1" s="1"/>
  <c r="R189" i="1"/>
  <c r="S189" i="1" s="1"/>
  <c r="H189" i="1" s="1"/>
  <c r="R199" i="1"/>
  <c r="S199" i="1" s="1"/>
  <c r="H199" i="1" s="1"/>
  <c r="F199" i="1" s="1"/>
  <c r="R114" i="1"/>
  <c r="S114" i="1" s="1"/>
  <c r="H114" i="1" s="1"/>
  <c r="F114" i="1" s="1"/>
  <c r="D97" i="9" l="1"/>
  <c r="F97" i="9" s="1"/>
  <c r="F226" i="9"/>
  <c r="F225" i="9"/>
  <c r="F224" i="9"/>
  <c r="F223" i="9"/>
  <c r="F216" i="9"/>
  <c r="F215" i="9"/>
  <c r="F214" i="9"/>
  <c r="F213" i="9"/>
  <c r="F212" i="9"/>
  <c r="F207" i="9"/>
  <c r="F201" i="9"/>
  <c r="G200" i="9"/>
  <c r="F200" i="9"/>
  <c r="G199" i="9"/>
  <c r="F197" i="9"/>
  <c r="F196" i="9"/>
  <c r="G195" i="9"/>
  <c r="F195" i="9"/>
  <c r="G194" i="9"/>
  <c r="F194" i="9"/>
  <c r="F189" i="9"/>
  <c r="F188" i="9"/>
  <c r="F186" i="9"/>
  <c r="F185" i="9"/>
  <c r="F183" i="9"/>
  <c r="F182" i="9"/>
  <c r="F181" i="9"/>
  <c r="F180" i="9"/>
  <c r="F179" i="9"/>
  <c r="F177" i="9"/>
  <c r="F176" i="9"/>
  <c r="F175" i="9"/>
  <c r="F172" i="9"/>
  <c r="F171" i="9"/>
  <c r="F170" i="9"/>
  <c r="F168" i="9"/>
  <c r="F167" i="9"/>
  <c r="F165" i="9"/>
  <c r="F164" i="9"/>
  <c r="F163" i="9"/>
  <c r="F162" i="9"/>
  <c r="F161" i="9"/>
  <c r="F160" i="9"/>
  <c r="F159" i="9"/>
  <c r="F158" i="9"/>
  <c r="F156" i="9"/>
  <c r="F155" i="9"/>
  <c r="F154" i="9"/>
  <c r="F153" i="9"/>
  <c r="F152" i="9"/>
  <c r="F151" i="9"/>
  <c r="F145" i="9"/>
  <c r="F143" i="9"/>
  <c r="F138" i="9"/>
  <c r="F139" i="9" s="1"/>
  <c r="F133" i="9"/>
  <c r="F132" i="9"/>
  <c r="I131" i="9"/>
  <c r="J131" i="9" s="1"/>
  <c r="I127" i="9"/>
  <c r="F127" i="9"/>
  <c r="F126" i="9"/>
  <c r="F125" i="9"/>
  <c r="F124" i="9"/>
  <c r="H123" i="9"/>
  <c r="J123" i="9" s="1"/>
  <c r="F120" i="9"/>
  <c r="F119" i="9"/>
  <c r="F118" i="9"/>
  <c r="F117" i="9"/>
  <c r="F116" i="9"/>
  <c r="F115" i="9"/>
  <c r="F114" i="9"/>
  <c r="F112" i="9"/>
  <c r="H109" i="9"/>
  <c r="J109" i="9" s="1"/>
  <c r="F109" i="9"/>
  <c r="F102" i="9"/>
  <c r="F101" i="9"/>
  <c r="F99" i="9"/>
  <c r="G96" i="9"/>
  <c r="F96" i="9"/>
  <c r="G95" i="9"/>
  <c r="F95" i="9"/>
  <c r="F92" i="9"/>
  <c r="F91" i="9"/>
  <c r="F90" i="9"/>
  <c r="F89" i="9"/>
  <c r="F87" i="9"/>
  <c r="F86" i="9"/>
  <c r="F84" i="9"/>
  <c r="F83" i="9"/>
  <c r="G82" i="9"/>
  <c r="F82" i="9"/>
  <c r="F77" i="9"/>
  <c r="G75" i="9"/>
  <c r="F75" i="9"/>
  <c r="H74" i="9"/>
  <c r="I74" i="9" s="1"/>
  <c r="F74" i="9"/>
  <c r="I72" i="9"/>
  <c r="G72" i="9"/>
  <c r="G71" i="9"/>
  <c r="I70" i="9"/>
  <c r="G70" i="9"/>
  <c r="G69" i="9"/>
  <c r="F69" i="9"/>
  <c r="G68" i="9"/>
  <c r="F68" i="9"/>
  <c r="G67" i="9"/>
  <c r="F67" i="9"/>
  <c r="I66" i="9"/>
  <c r="I65" i="9"/>
  <c r="I64" i="9"/>
  <c r="F63" i="9"/>
  <c r="F59" i="9"/>
  <c r="F56" i="9"/>
  <c r="F55" i="9"/>
  <c r="F54" i="9"/>
  <c r="F45" i="9"/>
  <c r="I37" i="9"/>
  <c r="J37" i="9" s="1"/>
  <c r="G37" i="9"/>
  <c r="F37" i="9"/>
  <c r="I36" i="9"/>
  <c r="I35" i="9"/>
  <c r="H34" i="9"/>
  <c r="I34" i="9" s="1"/>
  <c r="G34" i="9"/>
  <c r="I33" i="9"/>
  <c r="F33" i="9"/>
  <c r="H32" i="9"/>
  <c r="I32" i="9" s="1"/>
  <c r="G32" i="9"/>
  <c r="F32" i="9"/>
  <c r="H31" i="9"/>
  <c r="I31" i="9" s="1"/>
  <c r="G31" i="9"/>
  <c r="F31" i="9"/>
  <c r="I30" i="9"/>
  <c r="I29" i="9"/>
  <c r="I27" i="9"/>
  <c r="H26" i="9"/>
  <c r="I26" i="9" s="1"/>
  <c r="G26" i="9"/>
  <c r="H25" i="9"/>
  <c r="I25" i="9" s="1"/>
  <c r="G25" i="9"/>
  <c r="I24" i="9"/>
  <c r="H23" i="9"/>
  <c r="I23" i="9" s="1"/>
  <c r="G23" i="9"/>
  <c r="F21" i="9"/>
  <c r="F17" i="9"/>
  <c r="E15" i="2"/>
  <c r="F15" i="2" s="1"/>
  <c r="F64" i="9" l="1"/>
  <c r="F202" i="9"/>
  <c r="F190" i="9"/>
  <c r="F227" i="9"/>
  <c r="F146" i="9"/>
  <c r="G74" i="9"/>
  <c r="F35" i="9"/>
  <c r="F103" i="9"/>
  <c r="F78" i="9"/>
  <c r="F70" i="9"/>
  <c r="H38" i="9"/>
  <c r="J38" i="9" s="1"/>
  <c r="K38" i="9" s="1"/>
  <c r="I42" i="9"/>
  <c r="K42" i="9" s="1"/>
  <c r="I38" i="9" l="1"/>
  <c r="J42" i="9"/>
  <c r="I122" i="1" l="1"/>
  <c r="E123" i="9"/>
  <c r="F123" i="9" s="1"/>
  <c r="I128" i="1"/>
  <c r="J128" i="1" s="1"/>
  <c r="K128" i="1" s="1"/>
  <c r="F129" i="9"/>
  <c r="I130" i="1"/>
  <c r="J130" i="1" s="1"/>
  <c r="K130" i="1" s="1"/>
  <c r="E131" i="9"/>
  <c r="F131" i="9" s="1"/>
  <c r="I129" i="1"/>
  <c r="J129" i="1" s="1"/>
  <c r="K129" i="1" s="1"/>
  <c r="E130" i="9"/>
  <c r="F130" i="9" s="1"/>
  <c r="J122" i="1"/>
  <c r="K122" i="1" s="1"/>
  <c r="F134" i="9" l="1"/>
  <c r="L129" i="1"/>
  <c r="M129" i="1" s="1"/>
  <c r="N129" i="1" s="1"/>
  <c r="L130" i="1"/>
  <c r="M130" i="1" s="1"/>
  <c r="N130" i="1" s="1"/>
  <c r="L128" i="1"/>
  <c r="L122" i="1"/>
  <c r="D20" i="7"/>
  <c r="F212" i="2"/>
  <c r="F213" i="2"/>
  <c r="F214" i="2"/>
  <c r="F215" i="2"/>
  <c r="F217" i="2"/>
  <c r="F219" i="2"/>
  <c r="F220" i="2"/>
  <c r="F222" i="2"/>
  <c r="F223" i="2"/>
  <c r="F224" i="2"/>
  <c r="F225" i="2"/>
  <c r="F226" i="2"/>
  <c r="F203" i="2"/>
  <c r="F204" i="2"/>
  <c r="F205" i="2"/>
  <c r="F206" i="2"/>
  <c r="F207" i="2"/>
  <c r="F208" i="2"/>
  <c r="F211" i="2"/>
  <c r="F62" i="2"/>
  <c r="F242" i="2"/>
  <c r="F230" i="2"/>
  <c r="F231" i="2"/>
  <c r="F234" i="2"/>
  <c r="F235" i="2"/>
  <c r="F236" i="2"/>
  <c r="F237" i="2"/>
  <c r="F238" i="2"/>
  <c r="F239" i="2"/>
  <c r="F241" i="2"/>
  <c r="F243" i="2"/>
  <c r="F244" i="2"/>
  <c r="F229" i="2"/>
  <c r="F388" i="2"/>
  <c r="F387" i="2"/>
  <c r="F386" i="2"/>
  <c r="F385" i="2"/>
  <c r="F384" i="2"/>
  <c r="F383" i="2"/>
  <c r="F382" i="2"/>
  <c r="F380" i="2"/>
  <c r="F379" i="2"/>
  <c r="F377" i="2"/>
  <c r="F376" i="2"/>
  <c r="F375" i="2"/>
  <c r="F373" i="2"/>
  <c r="F371" i="2"/>
  <c r="F370" i="2"/>
  <c r="F369" i="2"/>
  <c r="F368" i="2"/>
  <c r="F367" i="2"/>
  <c r="F365" i="2"/>
  <c r="F363" i="2"/>
  <c r="F362" i="2"/>
  <c r="F361" i="2"/>
  <c r="F360" i="2"/>
  <c r="F358" i="2"/>
  <c r="F357" i="2"/>
  <c r="F356" i="2"/>
  <c r="F354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29" i="2"/>
  <c r="F328" i="2"/>
  <c r="F326" i="2"/>
  <c r="F325" i="2"/>
  <c r="F324" i="2"/>
  <c r="F322" i="2"/>
  <c r="F320" i="2"/>
  <c r="F319" i="2"/>
  <c r="F318" i="2"/>
  <c r="F317" i="2"/>
  <c r="F315" i="2"/>
  <c r="F314" i="2"/>
  <c r="F312" i="2"/>
  <c r="F310" i="2"/>
  <c r="F309" i="2"/>
  <c r="F308" i="2"/>
  <c r="F307" i="2"/>
  <c r="F305" i="2"/>
  <c r="F304" i="2"/>
  <c r="F303" i="2"/>
  <c r="F302" i="2"/>
  <c r="F300" i="2"/>
  <c r="F298" i="2"/>
  <c r="F297" i="2"/>
  <c r="F296" i="2"/>
  <c r="F288" i="2"/>
  <c r="F287" i="2"/>
  <c r="F286" i="2"/>
  <c r="F285" i="2"/>
  <c r="F283" i="2"/>
  <c r="F282" i="2"/>
  <c r="F279" i="2"/>
  <c r="F275" i="2"/>
  <c r="F274" i="2"/>
  <c r="F273" i="2"/>
  <c r="F272" i="2"/>
  <c r="F271" i="2"/>
  <c r="F269" i="2"/>
  <c r="F268" i="2"/>
  <c r="F267" i="2"/>
  <c r="F264" i="2"/>
  <c r="F262" i="2"/>
  <c r="F255" i="2"/>
  <c r="G254" i="2"/>
  <c r="F254" i="2"/>
  <c r="G253" i="2"/>
  <c r="F252" i="2"/>
  <c r="F251" i="2"/>
  <c r="G250" i="2"/>
  <c r="F250" i="2"/>
  <c r="G249" i="2"/>
  <c r="F249" i="2"/>
  <c r="D232" i="2"/>
  <c r="F232" i="2" s="1"/>
  <c r="D218" i="2"/>
  <c r="F218" i="2" s="1"/>
  <c r="D216" i="2"/>
  <c r="F216" i="2" s="1"/>
  <c r="D209" i="2"/>
  <c r="F209" i="2" s="1"/>
  <c r="F197" i="2"/>
  <c r="F195" i="2"/>
  <c r="F190" i="2"/>
  <c r="F191" i="2" s="1"/>
  <c r="F185" i="2"/>
  <c r="I183" i="2"/>
  <c r="J183" i="2" s="1"/>
  <c r="F183" i="2"/>
  <c r="F182" i="2"/>
  <c r="I179" i="2"/>
  <c r="I178" i="2"/>
  <c r="J178" i="2" s="1"/>
  <c r="F178" i="2"/>
  <c r="F177" i="2"/>
  <c r="F176" i="2"/>
  <c r="F175" i="2"/>
  <c r="H174" i="2"/>
  <c r="J174" i="2" s="1"/>
  <c r="F174" i="2"/>
  <c r="D171" i="2"/>
  <c r="F171" i="2" s="1"/>
  <c r="F170" i="2"/>
  <c r="F184" i="2"/>
  <c r="F168" i="2"/>
  <c r="F167" i="2"/>
  <c r="F166" i="2"/>
  <c r="F165" i="2"/>
  <c r="F163" i="2"/>
  <c r="H162" i="2"/>
  <c r="F162" i="2"/>
  <c r="H161" i="2"/>
  <c r="J161" i="2" s="1"/>
  <c r="J162" i="2" s="1"/>
  <c r="F161" i="2"/>
  <c r="F155" i="2"/>
  <c r="F154" i="2"/>
  <c r="F153" i="2"/>
  <c r="F152" i="2"/>
  <c r="F151" i="2"/>
  <c r="F148" i="2"/>
  <c r="F147" i="2"/>
  <c r="F146" i="2"/>
  <c r="F144" i="2"/>
  <c r="G143" i="2"/>
  <c r="F143" i="2"/>
  <c r="G142" i="2"/>
  <c r="F139" i="2"/>
  <c r="F138" i="2"/>
  <c r="F137" i="2"/>
  <c r="F136" i="2"/>
  <c r="F135" i="2"/>
  <c r="F131" i="2"/>
  <c r="F130" i="2"/>
  <c r="F128" i="2"/>
  <c r="F127" i="2"/>
  <c r="G126" i="2"/>
  <c r="F126" i="2"/>
  <c r="F142" i="2"/>
  <c r="F121" i="2"/>
  <c r="G118" i="2"/>
  <c r="F118" i="2"/>
  <c r="I117" i="2"/>
  <c r="G117" i="2"/>
  <c r="H116" i="2"/>
  <c r="I116" i="2" s="1"/>
  <c r="F116" i="2"/>
  <c r="I114" i="2"/>
  <c r="G114" i="2"/>
  <c r="G113" i="2"/>
  <c r="I112" i="2"/>
  <c r="G112" i="2"/>
  <c r="G111" i="2"/>
  <c r="D111" i="2"/>
  <c r="F111" i="2" s="1"/>
  <c r="G110" i="2"/>
  <c r="F110" i="2"/>
  <c r="G109" i="2"/>
  <c r="F109" i="2"/>
  <c r="I108" i="2"/>
  <c r="I107" i="2"/>
  <c r="I106" i="2"/>
  <c r="D67" i="2"/>
  <c r="H59" i="2"/>
  <c r="G56" i="2"/>
  <c r="G55" i="2"/>
  <c r="G54" i="2"/>
  <c r="G51" i="2"/>
  <c r="G50" i="2"/>
  <c r="G49" i="2"/>
  <c r="D45" i="2"/>
  <c r="D44" i="2"/>
  <c r="D41" i="2"/>
  <c r="D40" i="2"/>
  <c r="F34" i="2"/>
  <c r="K33" i="2"/>
  <c r="I33" i="2"/>
  <c r="J33" i="2" s="1"/>
  <c r="G33" i="2"/>
  <c r="D33" i="2" s="1"/>
  <c r="F33" i="2" s="1"/>
  <c r="I32" i="2"/>
  <c r="J32" i="2" s="1"/>
  <c r="G32" i="2"/>
  <c r="D32" i="2" s="1"/>
  <c r="F32" i="2" s="1"/>
  <c r="I31" i="2"/>
  <c r="J31" i="2" s="1"/>
  <c r="G31" i="2"/>
  <c r="F31" i="2"/>
  <c r="I30" i="2"/>
  <c r="I29" i="2"/>
  <c r="H28" i="2"/>
  <c r="I28" i="2" s="1"/>
  <c r="G28" i="2"/>
  <c r="F28" i="2"/>
  <c r="I27" i="2"/>
  <c r="D27" i="2"/>
  <c r="F27" i="2" s="1"/>
  <c r="H26" i="2"/>
  <c r="I26" i="2" s="1"/>
  <c r="G26" i="2"/>
  <c r="F26" i="2"/>
  <c r="H25" i="2"/>
  <c r="I25" i="2" s="1"/>
  <c r="G25" i="2"/>
  <c r="F25" i="2"/>
  <c r="I24" i="2"/>
  <c r="I23" i="2"/>
  <c r="I22" i="2"/>
  <c r="I21" i="2"/>
  <c r="H20" i="2"/>
  <c r="I20" i="2" s="1"/>
  <c r="G20" i="2"/>
  <c r="F20" i="2"/>
  <c r="F18" i="2"/>
  <c r="C10" i="2"/>
  <c r="C9" i="2"/>
  <c r="C6" i="8" l="1"/>
  <c r="C22" i="8" s="1"/>
  <c r="O129" i="1"/>
  <c r="P129" i="1" s="1"/>
  <c r="Q129" i="1" s="1"/>
  <c r="O130" i="1"/>
  <c r="M122" i="1"/>
  <c r="N122" i="1" s="1"/>
  <c r="M128" i="1"/>
  <c r="N128" i="1" s="1"/>
  <c r="F22" i="2"/>
  <c r="F349" i="2"/>
  <c r="F389" i="2"/>
  <c r="F330" i="2"/>
  <c r="F245" i="2"/>
  <c r="F198" i="2"/>
  <c r="F122" i="2"/>
  <c r="F112" i="2"/>
  <c r="F35" i="2"/>
  <c r="F256" i="2"/>
  <c r="F29" i="2"/>
  <c r="G116" i="2"/>
  <c r="F169" i="2"/>
  <c r="F181" i="2"/>
  <c r="F290" i="2"/>
  <c r="F40" i="2"/>
  <c r="F156" i="2"/>
  <c r="F179" i="2"/>
  <c r="F43" i="2"/>
  <c r="I45" i="2" s="1"/>
  <c r="F41" i="2"/>
  <c r="F39" i="2"/>
  <c r="H34" i="2"/>
  <c r="F36" i="2"/>
  <c r="F37" i="2"/>
  <c r="O128" i="1" l="1"/>
  <c r="P128" i="1" s="1"/>
  <c r="Q128" i="1" s="1"/>
  <c r="O122" i="1"/>
  <c r="P130" i="1"/>
  <c r="Q130" i="1" s="1"/>
  <c r="R129" i="1"/>
  <c r="S129" i="1" s="1"/>
  <c r="H129" i="1" s="1"/>
  <c r="F129" i="1" s="1"/>
  <c r="C24" i="8"/>
  <c r="F186" i="2"/>
  <c r="J34" i="2"/>
  <c r="K34" i="2" s="1"/>
  <c r="K36" i="2" s="1"/>
  <c r="K37" i="2" s="1"/>
  <c r="I34" i="2"/>
  <c r="I35" i="2" s="1"/>
  <c r="F44" i="2"/>
  <c r="I47" i="2" s="1"/>
  <c r="I48" i="2" s="1"/>
  <c r="K48" i="2" s="1"/>
  <c r="K49" i="2" s="1"/>
  <c r="F45" i="2"/>
  <c r="F49" i="2"/>
  <c r="R130" i="1" l="1"/>
  <c r="S130" i="1" s="1"/>
  <c r="H130" i="1" s="1"/>
  <c r="F130" i="1" s="1"/>
  <c r="P122" i="1"/>
  <c r="Q122" i="1" s="1"/>
  <c r="R128" i="1"/>
  <c r="S128" i="1" s="1"/>
  <c r="H128" i="1" s="1"/>
  <c r="F128" i="1" s="1"/>
  <c r="J48" i="2"/>
  <c r="F50" i="2"/>
  <c r="F51" i="2"/>
  <c r="F54" i="2"/>
  <c r="R122" i="1" l="1"/>
  <c r="S122" i="1" s="1"/>
  <c r="H122" i="1" s="1"/>
  <c r="F122" i="1" s="1"/>
  <c r="F58" i="2"/>
  <c r="F56" i="2"/>
  <c r="F55" i="2"/>
  <c r="F60" i="2" l="1"/>
  <c r="F59" i="2"/>
  <c r="F65" i="2"/>
  <c r="F70" i="2" l="1"/>
  <c r="F66" i="2"/>
  <c r="F67" i="2"/>
  <c r="F74" i="2" l="1"/>
  <c r="F72" i="2"/>
  <c r="F71" i="2"/>
  <c r="F75" i="2" l="1"/>
  <c r="F76" i="2"/>
  <c r="F78" i="2"/>
  <c r="F81" i="2" l="1"/>
  <c r="F80" i="2"/>
  <c r="F79" i="2"/>
  <c r="F82" i="2" l="1"/>
  <c r="F83" i="2"/>
  <c r="F84" i="2"/>
  <c r="F90" i="2" l="1"/>
  <c r="F86" i="2"/>
  <c r="F85" i="2"/>
  <c r="F91" i="2" l="1"/>
  <c r="F92" i="2"/>
  <c r="F94" i="2"/>
  <c r="F100" i="2" l="1"/>
  <c r="F103" i="2"/>
  <c r="F96" i="2"/>
  <c r="F95" i="2"/>
  <c r="F101" i="2" l="1"/>
  <c r="F104" i="2"/>
  <c r="F105" i="2"/>
  <c r="F102" i="2"/>
  <c r="F106" i="2" l="1"/>
  <c r="F23" i="9" l="1"/>
  <c r="F25" i="9"/>
  <c r="F26" i="9"/>
  <c r="F27" i="9" l="1"/>
  <c r="F294" i="9"/>
  <c r="C23" i="8" l="1"/>
  <c r="C26" i="8" s="1"/>
  <c r="C7" i="8"/>
  <c r="C9" i="8" s="1"/>
  <c r="C28" i="8" l="1"/>
  <c r="C30" i="8" s="1"/>
  <c r="C11" i="8"/>
  <c r="C13" i="8" s="1"/>
</calcChain>
</file>

<file path=xl/sharedStrings.xml><?xml version="1.0" encoding="utf-8"?>
<sst xmlns="http://schemas.openxmlformats.org/spreadsheetml/2006/main" count="3666" uniqueCount="986">
  <si>
    <t>Construction du Bureau de District Sanitaire Bujumbura Mairie Nord à KAMENGE</t>
  </si>
  <si>
    <t>Devis  Quantitatif Estimatif - Bureau de District Sanitaire</t>
  </si>
  <si>
    <t>Surface bâtie</t>
  </si>
  <si>
    <r>
      <t>m</t>
    </r>
    <r>
      <rPr>
        <b/>
        <vertAlign val="superscript"/>
        <sz val="11"/>
        <color indexed="8"/>
        <rFont val="Segoe UI Symbol"/>
        <family val="2"/>
      </rPr>
      <t>2</t>
    </r>
    <r>
      <rPr>
        <sz val="11"/>
        <color indexed="8"/>
        <rFont val="Calibri"/>
        <family val="2"/>
      </rPr>
      <t/>
    </r>
  </si>
  <si>
    <r>
      <t>m</t>
    </r>
    <r>
      <rPr>
        <vertAlign val="superscript"/>
        <sz val="11"/>
        <color indexed="8"/>
        <rFont val="Arial"/>
        <family val="2"/>
      </rPr>
      <t>2</t>
    </r>
  </si>
  <si>
    <t>Surface bloc  RDC</t>
  </si>
  <si>
    <t>Surface du 1ér étage</t>
  </si>
  <si>
    <t>Total ( RDC+ 1ét étage)</t>
  </si>
  <si>
    <r>
      <t>m</t>
    </r>
    <r>
      <rPr>
        <b/>
        <vertAlign val="superscript"/>
        <sz val="11"/>
        <color indexed="8"/>
        <rFont val="Arial"/>
        <family val="2"/>
      </rPr>
      <t>2</t>
    </r>
  </si>
  <si>
    <t>surface des trottoirs</t>
  </si>
  <si>
    <r>
      <t>m</t>
    </r>
    <r>
      <rPr>
        <b/>
        <vertAlign val="superscript"/>
        <sz val="11"/>
        <color indexed="8"/>
        <rFont val="Segoe UI Symbol"/>
        <family val="2"/>
      </rPr>
      <t>2</t>
    </r>
  </si>
  <si>
    <t>POSTE</t>
  </si>
  <si>
    <t xml:space="preserve">DESIGNATION DES TRAVAUX </t>
  </si>
  <si>
    <t>UNITE</t>
  </si>
  <si>
    <t>QUANTITE</t>
  </si>
  <si>
    <t>PRIX UNITAIRE</t>
  </si>
  <si>
    <t>MONTANT TOTAL</t>
  </si>
  <si>
    <t>0.00</t>
  </si>
  <si>
    <t>INSTALLATION DE CHANTIER</t>
  </si>
  <si>
    <t>0.01</t>
  </si>
  <si>
    <t>Installation du Chantier et repli de chantier.</t>
  </si>
  <si>
    <t>ff</t>
  </si>
  <si>
    <t>1.00</t>
  </si>
  <si>
    <t>TRAVAUX PREPRATOIRES</t>
  </si>
  <si>
    <t>1.01</t>
  </si>
  <si>
    <t>Démolitions des ouvrages ( maison en pailles ) et obstacles divers existant.</t>
  </si>
  <si>
    <t>2.00</t>
  </si>
  <si>
    <t xml:space="preserve">TERRASSEMENTS  </t>
  </si>
  <si>
    <t>2.01</t>
  </si>
  <si>
    <t xml:space="preserve">Fouilles de fondations filantes en béton cyclopéen et des semelles continues </t>
  </si>
  <si>
    <r>
      <t>m</t>
    </r>
    <r>
      <rPr>
        <vertAlign val="superscript"/>
        <sz val="11"/>
        <color indexed="8"/>
        <rFont val="Segoe UI Symbol"/>
        <family val="2"/>
      </rPr>
      <t>3</t>
    </r>
  </si>
  <si>
    <t>2.02</t>
  </si>
  <si>
    <t xml:space="preserve">Remblais en matériaux  </t>
  </si>
  <si>
    <t>2.02.1</t>
  </si>
  <si>
    <t xml:space="preserve">Remblais en matériaux d'extraction </t>
  </si>
  <si>
    <t>2.02.2</t>
  </si>
  <si>
    <t>Evacuation des terres en dépôt</t>
  </si>
  <si>
    <t xml:space="preserve">sous-Total poste 3:TERRASSEMENTS </t>
  </si>
  <si>
    <t>3.00</t>
  </si>
  <si>
    <t>BETONS</t>
  </si>
  <si>
    <t>3.01</t>
  </si>
  <si>
    <t>BETON NON ARME</t>
  </si>
  <si>
    <t>3.01.1</t>
  </si>
  <si>
    <t>Béton  de propreté</t>
  </si>
  <si>
    <t>3.01.2</t>
  </si>
  <si>
    <t>Béton  cyclopéen</t>
  </si>
  <si>
    <t>3.01.3</t>
  </si>
  <si>
    <t xml:space="preserve">Béton pour appui de fenêtre </t>
  </si>
  <si>
    <t>3.01.4</t>
  </si>
  <si>
    <t>Béton de forme sur trottoirs et caniveaux</t>
  </si>
  <si>
    <r>
      <t>m</t>
    </r>
    <r>
      <rPr>
        <vertAlign val="superscript"/>
        <sz val="11"/>
        <color indexed="8"/>
        <rFont val="Segoe UI Symbol"/>
        <family val="2"/>
      </rPr>
      <t>2</t>
    </r>
  </si>
  <si>
    <t>3.02</t>
  </si>
  <si>
    <t xml:space="preserve"> BETON ARME.</t>
  </si>
  <si>
    <t>FONDATION</t>
  </si>
  <si>
    <t>3.02.1</t>
  </si>
  <si>
    <t>Béton armé  de semelles                                                      béton</t>
  </si>
  <si>
    <t>Acier</t>
  </si>
  <si>
    <t>kg</t>
  </si>
  <si>
    <t>coffrage</t>
  </si>
  <si>
    <t>3.02.2</t>
  </si>
  <si>
    <t>Béton armé pour  Fût de colonnes de fondation</t>
  </si>
  <si>
    <t xml:space="preserve">Béton  </t>
  </si>
  <si>
    <t>acier</t>
  </si>
  <si>
    <t>3.02.3</t>
  </si>
  <si>
    <t xml:space="preserve">Béton armé de chainage bas ou longrine  basse 20cm x21cm </t>
  </si>
  <si>
    <t>3.02.4</t>
  </si>
  <si>
    <t>Béton armé de dalle de sol flottante</t>
  </si>
  <si>
    <t>RDC</t>
  </si>
  <si>
    <t>3.02.5</t>
  </si>
  <si>
    <t xml:space="preserve">Béton armé pour colonne  en élévation  </t>
  </si>
  <si>
    <t>3.02.5.1</t>
  </si>
  <si>
    <t>Béton armé  pour colonne en élévation du RDC</t>
  </si>
  <si>
    <t>Coffrage</t>
  </si>
  <si>
    <t>3.02.6</t>
  </si>
  <si>
    <t xml:space="preserve">Béton armé de linteau  </t>
  </si>
  <si>
    <t>3.02.6.1</t>
  </si>
  <si>
    <t>Béton armé de linteau du RDC</t>
  </si>
  <si>
    <t>béton</t>
  </si>
  <si>
    <t>3.02.7</t>
  </si>
  <si>
    <t>Béton armé de dalle haute</t>
  </si>
  <si>
    <t>3.02.7.1</t>
  </si>
  <si>
    <t>Béton armé de dalle haute ( dalle coulée  sur  place)</t>
  </si>
  <si>
    <t>3.02.7.2</t>
  </si>
  <si>
    <t>Béton armé de dalle haute  en houdris et poutrelles + béton coulé sur place</t>
  </si>
  <si>
    <t>3.02.7.3</t>
  </si>
  <si>
    <t xml:space="preserve">  Auvent : Béton armé de dalle  auvent  en houdris et poutrelles 
+ béton coulé sur place</t>
  </si>
  <si>
    <t>3.02.7.3.1</t>
  </si>
  <si>
    <t>Auvent en béton armé coulé</t>
  </si>
  <si>
    <t>m3</t>
  </si>
  <si>
    <t>3.02.7.4</t>
  </si>
  <si>
    <t>Béton armé de poutres haut</t>
  </si>
  <si>
    <t>3.02.7.4,1</t>
  </si>
  <si>
    <t>Béton  de poutres haut</t>
  </si>
  <si>
    <t>coffrages</t>
  </si>
  <si>
    <t>pce</t>
  </si>
  <si>
    <t>3.02.7.4,2</t>
  </si>
  <si>
    <t>Béton armé pour  poutre auvent</t>
  </si>
  <si>
    <t>3.02.7.5</t>
  </si>
  <si>
    <t>Bétons divers</t>
  </si>
  <si>
    <t>3.02.7.5,1</t>
  </si>
  <si>
    <t xml:space="preserve">Béton armé de paillasse dans la salle Maintenance </t>
  </si>
  <si>
    <t>m2</t>
  </si>
  <si>
    <t>3.02.7.5,2</t>
  </si>
  <si>
    <t>Béton armé de dallette de banc</t>
  </si>
  <si>
    <t>3.02.7.5.3</t>
  </si>
  <si>
    <t>Béton armé d'escalier</t>
  </si>
  <si>
    <t>3.02.7.6</t>
  </si>
  <si>
    <t xml:space="preserve">ETAGE 1  </t>
  </si>
  <si>
    <t>3.02.7.6,1</t>
  </si>
  <si>
    <t xml:space="preserve">Béton armé pour colonne en élévation  </t>
  </si>
  <si>
    <t>3.02.7.6,2</t>
  </si>
  <si>
    <t>Béton armé  pour colonne en élévation du  1 étage</t>
  </si>
  <si>
    <t>3.02.7.6,3</t>
  </si>
  <si>
    <t>Béton armé  pour colonnettes  en élévation du  haut</t>
  </si>
  <si>
    <t>3.02.7.6,4</t>
  </si>
  <si>
    <t xml:space="preserve">Béton armé de linteau et chainage  supérieur (raidisseur) </t>
  </si>
  <si>
    <t>3.02.7.6,5</t>
  </si>
  <si>
    <t>3.02.7.6,6</t>
  </si>
  <si>
    <t>Béton armé de linteau   du  1 étage</t>
  </si>
  <si>
    <t>3.02.7.6,7</t>
  </si>
  <si>
    <t>Béton armé de chainage  supérieur du  1 étage</t>
  </si>
  <si>
    <t>sous -Total poste 3 :  BETONS</t>
  </si>
  <si>
    <t>4.00</t>
  </si>
  <si>
    <t>PAVEMENT</t>
  </si>
  <si>
    <t>4.01</t>
  </si>
  <si>
    <t>Lit de sable sous  pavement  épaisseur  5 cm</t>
  </si>
  <si>
    <r>
      <t>m</t>
    </r>
    <r>
      <rPr>
        <vertAlign val="superscript"/>
        <sz val="11"/>
        <color indexed="8"/>
        <rFont val="Segoe UI Symbol"/>
        <family val="2"/>
      </rPr>
      <t>2</t>
    </r>
    <r>
      <rPr>
        <sz val="11"/>
        <color indexed="8"/>
        <rFont val="Calibri"/>
        <family val="2"/>
      </rPr>
      <t/>
    </r>
  </si>
  <si>
    <t>4.02</t>
  </si>
  <si>
    <t xml:space="preserve">Hérisson en moellons  épaisseur  25 cm  </t>
  </si>
  <si>
    <t>4.03</t>
  </si>
  <si>
    <t>Protection contre la remontée des eaux dans les dalles  ( Film polyane)</t>
  </si>
  <si>
    <t>Total poste 4:PAVEMENT</t>
  </si>
  <si>
    <t>5.00</t>
  </si>
  <si>
    <t>MACONNERIE</t>
  </si>
  <si>
    <t>5.01</t>
  </si>
  <si>
    <t>5.01.1</t>
  </si>
  <si>
    <t>Roofing  de Protection contre l'humidité ascencionnelle dans les murs</t>
  </si>
  <si>
    <t>ml</t>
  </si>
  <si>
    <t>5.01.2</t>
  </si>
  <si>
    <t>Maçonnerie en briques Semi industrielles RLB</t>
  </si>
  <si>
    <t>5.01.3</t>
  </si>
  <si>
    <t>Maçonnerie en Semi industrielles RLB de 21cm</t>
  </si>
  <si>
    <t>5.02</t>
  </si>
  <si>
    <t>ETAGE</t>
  </si>
  <si>
    <t>5.02.1</t>
  </si>
  <si>
    <t xml:space="preserve">Maçonnerie en briques artisanales  </t>
  </si>
  <si>
    <t>5.02.2</t>
  </si>
  <si>
    <t>Total poste 5 :MACONNERIE</t>
  </si>
  <si>
    <t>6.00</t>
  </si>
  <si>
    <t>REVETEMENT</t>
  </si>
  <si>
    <t>6.01</t>
  </si>
  <si>
    <t>6.01.0</t>
  </si>
  <si>
    <t>Revêtements  muraux</t>
  </si>
  <si>
    <t>6.01.1</t>
  </si>
  <si>
    <t>Rejointoyage des murs ext et int.</t>
  </si>
  <si>
    <r>
      <rPr>
        <sz val="11"/>
        <color indexed="8"/>
        <rFont val="Segoe UI Symbol"/>
        <family val="2"/>
      </rPr>
      <t>m</t>
    </r>
    <r>
      <rPr>
        <vertAlign val="superscript"/>
        <sz val="11"/>
        <color indexed="8"/>
        <rFont val="Segoe UI Symbol"/>
        <family val="2"/>
      </rPr>
      <t>2</t>
    </r>
  </si>
  <si>
    <t>6.01.2</t>
  </si>
  <si>
    <t>Enduit de ciment  fin sous face de dalle</t>
  </si>
  <si>
    <t>6.01.3</t>
  </si>
  <si>
    <t xml:space="preserve">Revêtement en carreaux de faïence dans les zones humides </t>
  </si>
  <si>
    <t>6.01.4</t>
  </si>
  <si>
    <t>Plinthe</t>
  </si>
  <si>
    <t>6.01.5</t>
  </si>
  <si>
    <t xml:space="preserve">Plinthe en ciment </t>
  </si>
  <si>
    <t>6.01.6</t>
  </si>
  <si>
    <t>Plinthe en ciment, teintée au rouge</t>
  </si>
  <si>
    <t>6.01.7</t>
  </si>
  <si>
    <t>Plinthe en carrelage</t>
  </si>
  <si>
    <t>6.01.8</t>
  </si>
  <si>
    <t>Revêtement de sols</t>
  </si>
  <si>
    <t>6.01.8.1</t>
  </si>
  <si>
    <t>Revêtement de sols en chape lissée ou teintée au rouge</t>
  </si>
  <si>
    <t>6.01.8.2</t>
  </si>
  <si>
    <t xml:space="preserve">Revêtement de sols en chape lissée  </t>
  </si>
  <si>
    <t>6.01.8.3</t>
  </si>
  <si>
    <t>Revêtement de sols en chape lissée, teintée au rouge</t>
  </si>
  <si>
    <t>6.01.8.4</t>
  </si>
  <si>
    <t>Revêtement de sols en chape talôché sur trottoir</t>
  </si>
  <si>
    <t>6.01.8.5</t>
  </si>
  <si>
    <t>Revêtement de sols en carrelage</t>
  </si>
  <si>
    <t>6.01.8.6</t>
  </si>
  <si>
    <t>Revêtement de sols en carreaux antidérapant</t>
  </si>
  <si>
    <t xml:space="preserve">ETAGE  </t>
  </si>
  <si>
    <t>Rejointoyage des murs ext et int. y compris la bande</t>
  </si>
  <si>
    <t>Enduit de ciment taloché fin</t>
  </si>
  <si>
    <t xml:space="preserve">Revêtement en carreaux de faïence  dans les zones humides </t>
  </si>
  <si>
    <t>Plinthe en ciment</t>
  </si>
  <si>
    <t>Revêtement de sols en chape talôché</t>
  </si>
  <si>
    <t>Revêtement de sol en carrelage</t>
  </si>
  <si>
    <t>Total poste 6 : REVETEMENT</t>
  </si>
  <si>
    <t>7.00</t>
  </si>
  <si>
    <t>TOITURE: CHARPENTE , COUVERTURE et ETANCHEITE</t>
  </si>
  <si>
    <t>7.01</t>
  </si>
  <si>
    <t>7.01.1</t>
  </si>
  <si>
    <t xml:space="preserve">Charpente </t>
  </si>
  <si>
    <t>7.01.2</t>
  </si>
  <si>
    <t xml:space="preserve">Fermes et demi -fermes en Tubes de 40x40X1,5mm </t>
  </si>
  <si>
    <t>7.01.3</t>
  </si>
  <si>
    <t>Rampants en tubes  métalliques 40x40x1,5mm</t>
  </si>
  <si>
    <t>7.01.4</t>
  </si>
  <si>
    <t>Pannes en tubes métalliques de 40x40x1,5mm</t>
  </si>
  <si>
    <t>7.01.5</t>
  </si>
  <si>
    <t xml:space="preserve">Couverture </t>
  </si>
  <si>
    <t>7.01.5.1</t>
  </si>
  <si>
    <t xml:space="preserve">Couverture en tôles ondulées bitumineuses </t>
  </si>
  <si>
    <t>7.01.5.2</t>
  </si>
  <si>
    <t xml:space="preserve">Faîtières et arrêtiers pour  tôles ondulées bitumineuses </t>
  </si>
  <si>
    <t>7.01.5.3</t>
  </si>
  <si>
    <t>Planche de rive en  profilé C150</t>
  </si>
  <si>
    <t>7.01.5.4</t>
  </si>
  <si>
    <t>Solin</t>
  </si>
  <si>
    <t>7.01.5.5</t>
  </si>
  <si>
    <t>Gouttières en en alu zinc prélaqué Utema</t>
  </si>
  <si>
    <t>7.01.5.6</t>
  </si>
  <si>
    <t>Descentes en tuyau PVC diam 110mm +colliers  de  fixation</t>
  </si>
  <si>
    <t>7.01.5.7</t>
  </si>
  <si>
    <t>Etanchéité de la dalle - Auvent entrée</t>
  </si>
  <si>
    <t>7.02</t>
  </si>
  <si>
    <t>7.02.1</t>
  </si>
  <si>
    <t>7.02.2</t>
  </si>
  <si>
    <t xml:space="preserve">Fermes et demi  fermes en Tubes de 60x40X1,5mm </t>
  </si>
  <si>
    <t>7.02.3</t>
  </si>
  <si>
    <t xml:space="preserve">Demi-Fermes et demi  fermes en Tubes de 60x40X1,5mm de 6m </t>
  </si>
  <si>
    <t>7.02.4</t>
  </si>
  <si>
    <t>Demi-Fermes et demi  fermes en Tubes de 60x40X1,5mm de 3m</t>
  </si>
  <si>
    <t>7.02.5</t>
  </si>
  <si>
    <t>Demi-Fermes et demi  fermes en Tubes de 60x40X1,5mm de 8,50m</t>
  </si>
  <si>
    <t>7.02.6</t>
  </si>
  <si>
    <t>7.02.7</t>
  </si>
  <si>
    <t>7.02.8</t>
  </si>
  <si>
    <t>7.02.8.1</t>
  </si>
  <si>
    <t>7.02.8.2</t>
  </si>
  <si>
    <t>7.02.8.3</t>
  </si>
  <si>
    <t>7.02.8.4</t>
  </si>
  <si>
    <t>7.02.8.5</t>
  </si>
  <si>
    <t>Descentes en tuyau PVC diam 110mm +colliers de fixation</t>
  </si>
  <si>
    <t>Total poste 7 : COUVERTURE et ETANCHEITE</t>
  </si>
  <si>
    <t>8.00</t>
  </si>
  <si>
    <t>RESEAU  D'EVACUATION DES EAUX PLUVIALES</t>
  </si>
  <si>
    <t>8.01</t>
  </si>
  <si>
    <t>Caniveaux  maçonnés d'EP</t>
  </si>
  <si>
    <t>8.01.1</t>
  </si>
  <si>
    <t xml:space="preserve">Caniveaux  maçonnés en moellons ou en briques de dimensions intérieures 30x30cm, </t>
  </si>
  <si>
    <t>Total poste 8 RESEAU  D'EVACUATION DES EAUX PLUVIALES</t>
  </si>
  <si>
    <t>9.00</t>
  </si>
  <si>
    <t>FAUX PLAFOND</t>
  </si>
  <si>
    <t>9.01</t>
  </si>
  <si>
    <t>Faux plafond en PVC</t>
  </si>
  <si>
    <t xml:space="preserve">ETAGE </t>
  </si>
  <si>
    <t>9.02</t>
  </si>
  <si>
    <t>Faux plafond en panneaux de fibres minérales  Dubai</t>
  </si>
  <si>
    <t>Total poste 9 : FAUX PLAFOND</t>
  </si>
  <si>
    <t>10.00</t>
  </si>
  <si>
    <t>HUISSERIE , MENUISERIE ET FERRONNERIE</t>
  </si>
  <si>
    <t>10.01</t>
  </si>
  <si>
    <t xml:space="preserve">Portes </t>
  </si>
  <si>
    <t>10.01.1</t>
  </si>
  <si>
    <t>Porte-Fenêtre  métallique double semi-vitrées de 315x252 avec serrure Yale et imposte vitrée (Selon le plan en annexe)</t>
  </si>
  <si>
    <t>Pce</t>
  </si>
  <si>
    <t>10.01.2</t>
  </si>
  <si>
    <t>Portes métalliques doubles pleines de 252x163 avec serrure YALE et imposte vitrée  (Selon le plan en annexe)</t>
  </si>
  <si>
    <t>10.01.3</t>
  </si>
  <si>
    <t>Portes métalliques doubles pleines de 252x147 avec serrure YALE et imposte vitrée  (Selon le plan en annexe)</t>
  </si>
  <si>
    <t>10.01.4</t>
  </si>
  <si>
    <t>Portes isoplanes de 101x212 avec  serrure YALE et imposte vitrée  (Selon le plan en annexe)</t>
  </si>
  <si>
    <t>10.01.5</t>
  </si>
  <si>
    <t>Portes isoplanes de 91x212 avec  serrure YALE et imposte vitrée  (Selon le plan en annexe)</t>
  </si>
  <si>
    <t>10.01.6</t>
  </si>
  <si>
    <t>Portes isoplanes de 91x252 avec  serrure YALE et imposte vitrée  (Selon le plan en annexe)</t>
  </si>
  <si>
    <t>10.01.7</t>
  </si>
  <si>
    <t>Arrêt des portes en caoutchouc</t>
  </si>
  <si>
    <t>10.02</t>
  </si>
  <si>
    <t xml:space="preserve">Fenêtres </t>
  </si>
  <si>
    <t>10.02.01</t>
  </si>
  <si>
    <t>Fenêtres métalliques grillagées de 1,75x0,60m² avec vitres ordinaires de 5 mm  (Selon le plan en annexe)</t>
  </si>
  <si>
    <t>10.02.02</t>
  </si>
  <si>
    <t>Fenêtres métalliques grillagées de 1,75x1,62 avec vitres ordinaires de 5 mm  (Selon le plan en annexe)</t>
  </si>
  <si>
    <t>10.02.03</t>
  </si>
  <si>
    <t>Fenêtres métalliques grillagées de 1,19x1,62 avec vitres ordinaires de 5 mm  (Selon le plan en annexe)</t>
  </si>
  <si>
    <t>10.02.04</t>
  </si>
  <si>
    <t>Fenêtres métalliques grillagées de 1,19x0,60 avec vitres ordinaires de 5 mm  (Selon le plan en annexe)</t>
  </si>
  <si>
    <t>10.02.05</t>
  </si>
  <si>
    <t>Fenêtres métalliques grillagées de 0,91x0.60 avec vitres ordinaires de 5 mm  (Selon le plan en annexe)</t>
  </si>
  <si>
    <t>10.02.06</t>
  </si>
  <si>
    <t>Tubes mobiliers Ø 40 pour garde fous de la rampe d'acces</t>
  </si>
  <si>
    <t>10.02.07</t>
  </si>
  <si>
    <t>Tubes mobiliers Ø 40 pour les appuis à la toillette des personnes à mobilité réduite PMR</t>
  </si>
  <si>
    <t>10.02.08</t>
  </si>
  <si>
    <t>Moustiquaire sur les fenêtres des dépôts</t>
  </si>
  <si>
    <r>
      <t>m</t>
    </r>
    <r>
      <rPr>
        <vertAlign val="superscript"/>
        <sz val="13"/>
        <color indexed="8"/>
        <rFont val="Candara"/>
        <family val="2"/>
      </rPr>
      <t>2</t>
    </r>
  </si>
  <si>
    <t>10.02.09</t>
  </si>
  <si>
    <t>Brise soleil</t>
  </si>
  <si>
    <t>10.02.10</t>
  </si>
  <si>
    <t>Guichet</t>
  </si>
  <si>
    <t>10.03</t>
  </si>
  <si>
    <t xml:space="preserve">Garde corps </t>
  </si>
  <si>
    <t>10.03.1</t>
  </si>
  <si>
    <t>Garde corps escalier</t>
  </si>
  <si>
    <t>10.03.2</t>
  </si>
  <si>
    <t>Main courante en bois surgarde corps de l'escalier</t>
  </si>
  <si>
    <t>10.03.3</t>
  </si>
  <si>
    <t xml:space="preserve">Support de rideaux en Tubes métalliques rond  </t>
  </si>
  <si>
    <t>10.03.4</t>
  </si>
  <si>
    <t>Pictogramme et signalisation</t>
  </si>
  <si>
    <t>10.03.5</t>
  </si>
  <si>
    <t>Revêtement en bois pour les paillases</t>
  </si>
  <si>
    <t>10.04</t>
  </si>
  <si>
    <t>PORTES</t>
  </si>
  <si>
    <t>10.04.1</t>
  </si>
  <si>
    <t>Portes métalliques semi-vitrées de 163X252 avec  serrure YALE et imposte vitrée (Selon le plan en annexe)</t>
  </si>
  <si>
    <t>10.04.2</t>
  </si>
  <si>
    <t>Portes isoplanes de 91x212 avec  serrure YALE et imposte vitrée (Selon le plan en annexe)</t>
  </si>
  <si>
    <t>10.04.3</t>
  </si>
  <si>
    <t>Portes métalliques pleines de 91X252 avec serrure YALE (Selon le plan en annexe)</t>
  </si>
  <si>
    <t>10.04.4</t>
  </si>
  <si>
    <t>10.05</t>
  </si>
  <si>
    <t xml:space="preserve">FENETRES </t>
  </si>
  <si>
    <t>10.05.1</t>
  </si>
  <si>
    <t>Fenêtres métalliques à Lamelles NACO et les barres antivol de 1,75x1,62m² avec vitres ordinaires de 5 mm (Selon le plan en annexe)</t>
  </si>
  <si>
    <t>10.05.2</t>
  </si>
  <si>
    <t>Fenêtres métalliques à Lamelles NACO et les barres antivol de 1,19x1,62 avec vitres ordinaires de 5 mm (Selon le plan en annexe)</t>
  </si>
  <si>
    <t>10.05.3</t>
  </si>
  <si>
    <t>Fenêtres métalliques à Lamelles NACO et les barres antivol de 1,19x0,60avec vitres ordinaires de 5 mm (Selon le plan en annexe)</t>
  </si>
  <si>
    <t>10.05.4</t>
  </si>
  <si>
    <t>Fenêtres métalliques à Lamelles NACO et les barres antivol de 0,91x0,60 avec vitres ordinaires de 5 mm (Selon le plan en annexe)</t>
  </si>
  <si>
    <t>10.05.5</t>
  </si>
  <si>
    <t>Fenêtres métalliques à Lamelles NACO et les barres antivolde 1,75x2,52 avec vitres ordinaires de 5 mm (Selon le plan en annexe)</t>
  </si>
  <si>
    <t>10.05.6</t>
  </si>
  <si>
    <t>10.06</t>
  </si>
  <si>
    <t>10.06.1</t>
  </si>
  <si>
    <t>10.06.2</t>
  </si>
  <si>
    <t>Main courante en bois sur   garde  corps de l'escalier</t>
  </si>
  <si>
    <t>10.06.3</t>
  </si>
  <si>
    <t>10.06.4</t>
  </si>
  <si>
    <t>pc</t>
  </si>
  <si>
    <t>Total poste 9:HUISSERIE et MENUISERIE</t>
  </si>
  <si>
    <t>11.00</t>
  </si>
  <si>
    <t>PEINTURE</t>
  </si>
  <si>
    <t>11.01</t>
  </si>
  <si>
    <t>11.01.1</t>
  </si>
  <si>
    <t xml:space="preserve">Peinture acrylique sur enduits </t>
  </si>
  <si>
    <t>11.01.2</t>
  </si>
  <si>
    <t>Peinture acrylique plafond et sous face de dalle</t>
  </si>
  <si>
    <t>11.01.3</t>
  </si>
  <si>
    <t xml:space="preserve">Peinture glycérophtalique sur les huisseries </t>
  </si>
  <si>
    <t>11.01.4</t>
  </si>
  <si>
    <t xml:space="preserve">Peinture Epoxy de couleur jaune sur les rampes d'acces </t>
  </si>
  <si>
    <t>Total poste 11: PEINTURE</t>
  </si>
  <si>
    <t>12.00</t>
  </si>
  <si>
    <t>PLOMBERIE-SANITAIRE</t>
  </si>
  <si>
    <t>12.01</t>
  </si>
  <si>
    <t>12.01.1</t>
  </si>
  <si>
    <t>Réseau d'Alimentation</t>
  </si>
  <si>
    <t>12.01.2</t>
  </si>
  <si>
    <t xml:space="preserve">Raccordement au reseau Existant </t>
  </si>
  <si>
    <t>fft</t>
  </si>
  <si>
    <t>12.01.3</t>
  </si>
  <si>
    <t>Compteur volumétrique d'eau Potable (Compteur à Cadran sec)</t>
  </si>
  <si>
    <t xml:space="preserve">Pce </t>
  </si>
  <si>
    <t>12.01.4</t>
  </si>
  <si>
    <t>Réseau d'Alimentation en tuyaux PPR à l'intérieur des bâtiments</t>
  </si>
  <si>
    <t>diam 1/2 "</t>
  </si>
  <si>
    <t>12.01.5</t>
  </si>
  <si>
    <t>Réseau d'Evacuation des eaux vannes et usées</t>
  </si>
  <si>
    <t>12.01.6</t>
  </si>
  <si>
    <t>Réseau d'Evacuation en tuyaux PVC à l'intérieur des bâtiments</t>
  </si>
  <si>
    <t>diam 50mm</t>
  </si>
  <si>
    <t>diam 75mm</t>
  </si>
  <si>
    <t>diam 110mm</t>
  </si>
  <si>
    <t>12.07</t>
  </si>
  <si>
    <t>Appareil sanitaire</t>
  </si>
  <si>
    <t>12.07.1</t>
  </si>
  <si>
    <t>W.C. type anglais en porcelaine vitrifée</t>
  </si>
  <si>
    <t>12.07.2</t>
  </si>
  <si>
    <t>W.C. type anglais pour PMR</t>
  </si>
  <si>
    <t>12.07.3</t>
  </si>
  <si>
    <t>Urinoir</t>
  </si>
  <si>
    <t>12.07.4</t>
  </si>
  <si>
    <t>Lavabo ovale</t>
  </si>
  <si>
    <t>12.07.5</t>
  </si>
  <si>
    <t xml:space="preserve">Lavabo ovale d'angle </t>
  </si>
  <si>
    <t>12.02</t>
  </si>
  <si>
    <t>12.02.1</t>
  </si>
  <si>
    <t>12.02.2</t>
  </si>
  <si>
    <t>12.02.4</t>
  </si>
  <si>
    <t>12.02.5</t>
  </si>
  <si>
    <t>12.02.7</t>
  </si>
  <si>
    <t>12.02.7.1</t>
  </si>
  <si>
    <t>12.02.7.2</t>
  </si>
  <si>
    <t>12.02.7.3</t>
  </si>
  <si>
    <t>12.02.7.4</t>
  </si>
  <si>
    <t>Total poste 12 :PLOMBERIE-SANITAIRE</t>
  </si>
  <si>
    <t>13.00</t>
  </si>
  <si>
    <t>ELECTRICITE</t>
  </si>
  <si>
    <t>13.00.1</t>
  </si>
  <si>
    <t>R.D.C</t>
  </si>
  <si>
    <t>N°</t>
  </si>
  <si>
    <t>Désignation des travaux</t>
  </si>
  <si>
    <t>Uté</t>
  </si>
  <si>
    <t>Qté</t>
  </si>
  <si>
    <t>13.01</t>
  </si>
  <si>
    <t xml:space="preserve">Raccordement  du site au réseau BT </t>
  </si>
  <si>
    <t>13.01.1</t>
  </si>
  <si>
    <t>Compteur triphasé cash-power, 100A + Câble de raccordement au réseau BT de la REGIDESO</t>
  </si>
  <si>
    <t>13.01.2</t>
  </si>
  <si>
    <t xml:space="preserve">Câble industriel armé 4x16mm2 (3P+N) U-1000 RVFV ou équivalent pour alimentaion du TGBT </t>
  </si>
  <si>
    <t>13.01.3</t>
  </si>
  <si>
    <t xml:space="preserve">Tableau Général Basse Tension TGBT en saillie équipé et précablé </t>
  </si>
  <si>
    <t>13.02</t>
  </si>
  <si>
    <t>Raccordement des Tableaux Divisionnaires TDs</t>
  </si>
  <si>
    <t>13.02.1</t>
  </si>
  <si>
    <t>Câble industriel armé 4x16mm2 (3P+N) U-1000 RVFV ou équivalent pour alimentaion du TD pour REGIDESO RDC+Etage</t>
  </si>
  <si>
    <t>13.03</t>
  </si>
  <si>
    <t xml:space="preserve">Tableaux divisionnaires TDs </t>
  </si>
  <si>
    <t>13.03.1</t>
  </si>
  <si>
    <r>
      <t xml:space="preserve">Coffret divisionnaire polyester encastré, </t>
    </r>
    <r>
      <rPr>
        <sz val="12"/>
        <rFont val="Segoe UI Symbol"/>
        <family val="2"/>
      </rPr>
      <t>36 modules</t>
    </r>
    <r>
      <rPr>
        <sz val="12"/>
        <color theme="1"/>
        <rFont val="Segoe UI Symbol"/>
        <family val="2"/>
      </rPr>
      <t>, avec borniers de terre et de Neutre pour réseau non secouru (TD pour REGIDESO RDC)</t>
    </r>
  </si>
  <si>
    <t>13.03.2</t>
  </si>
  <si>
    <t xml:space="preserve">Disjoncteur 3P+N sur rail DIN,à déclencheur magnéto-thermique, 63A pour branchement REGIDESO du bâtiment </t>
  </si>
  <si>
    <t>13.03.3</t>
  </si>
  <si>
    <t>Disjoncteur différentiel 3P+N sur rail DIN,à déclencheur magnéto-thermique, 50A/300mA pour branchement REGIDESO du RDC</t>
  </si>
  <si>
    <t>13.03.4</t>
  </si>
  <si>
    <t>Disjoncteur bipolaire compact Ph+N sur rail DIN 240V AC/16 A,  pour prises de courant 2P+T non secourues et ventilateurs</t>
  </si>
  <si>
    <t>13.04</t>
  </si>
  <si>
    <t xml:space="preserve">Installations électriques intérieures </t>
  </si>
  <si>
    <t>13.04.1</t>
  </si>
  <si>
    <t>Fil VOB 1,5mm2 (Bleu, Noir) pour éclairage</t>
  </si>
  <si>
    <t>Rlx de 100ml</t>
  </si>
  <si>
    <t>13.04.2</t>
  </si>
  <si>
    <t>Fil VOB 2,5 mm2 (Bleu, Noir et Vert/Jaune) pour prises de courant 2P+T</t>
  </si>
  <si>
    <t>13.04.3</t>
  </si>
  <si>
    <t>Conduit flexile annelé ICTA 3422 (Gaine pour béton), diam 3/4''</t>
  </si>
  <si>
    <t>13.04.4</t>
  </si>
  <si>
    <t>Raccordement+Accessoires de raccordement (boîte de dérivation, connexes)</t>
  </si>
  <si>
    <t>13.05</t>
  </si>
  <si>
    <t xml:space="preserve">Mise à la terre  </t>
  </si>
  <si>
    <t>13.05.1</t>
  </si>
  <si>
    <t xml:space="preserve">Mise à la terre de toute l'installation </t>
  </si>
  <si>
    <t>13.06</t>
  </si>
  <si>
    <t>Luminaires</t>
  </si>
  <si>
    <t>13.06.1</t>
  </si>
  <si>
    <t>Luminaire tube 60cm dépoli LED 1x10W</t>
  </si>
  <si>
    <t>13.06.2</t>
  </si>
  <si>
    <t>Luminaire étanche tube 60cm dépoli LED 1x10W</t>
  </si>
  <si>
    <t>13.07</t>
  </si>
  <si>
    <t>Organes de commande</t>
  </si>
  <si>
    <t>13.07.1</t>
  </si>
  <si>
    <t>Interrupteur simple allumage encastré 10/16A, 240V AC</t>
  </si>
  <si>
    <t>13.07.2</t>
  </si>
  <si>
    <t>Interrupteur double direction encastré 10/16A, 240V AC</t>
  </si>
  <si>
    <t>13.07.3</t>
  </si>
  <si>
    <t xml:space="preserve">Boîte d’encastrement 72×40mm avec logement pour vis </t>
  </si>
  <si>
    <t>13.07.4</t>
  </si>
  <si>
    <t>Interrupteur crépusculaire 230V AC/10A</t>
  </si>
  <si>
    <t>13.08</t>
  </si>
  <si>
    <t>Prises de courant</t>
  </si>
  <si>
    <t>13.08.1</t>
  </si>
  <si>
    <t>Prises de courant encastrées 2P+T, 10/16A, 240V AC avec obturateurs</t>
  </si>
  <si>
    <t>13.09</t>
  </si>
  <si>
    <t>Sécurité et confort des usagers</t>
  </si>
  <si>
    <t>13.09.1</t>
  </si>
  <si>
    <t>Détecteur Avertiseur Autonome de Fumée (DAAF)</t>
  </si>
  <si>
    <t>13.09.2</t>
  </si>
  <si>
    <t>Bloc Autonome d’Eclairage de Sécurité à LED (BAES)</t>
  </si>
  <si>
    <t>13.09.3</t>
  </si>
  <si>
    <t>Ventilateurs de plafond, brasseurs d'air+ Variateurs de vitesse</t>
  </si>
  <si>
    <t>13.10</t>
  </si>
  <si>
    <t>Téléphonie et informatique</t>
  </si>
  <si>
    <t>13.10.1</t>
  </si>
  <si>
    <t>Câblage pour RJ45 Cat 6 multibrins FTP</t>
  </si>
  <si>
    <t>13.10.2</t>
  </si>
  <si>
    <t>Prise RJ 45 Cat 6 FTP</t>
  </si>
  <si>
    <t>13.11</t>
  </si>
  <si>
    <t>Source  solaire photovoltaïque</t>
  </si>
  <si>
    <t>13.11.1</t>
  </si>
  <si>
    <t>Coffret de protection et de raccordement de la source DC solaire précablé</t>
  </si>
  <si>
    <t>13.11.2</t>
  </si>
  <si>
    <r>
      <t xml:space="preserve">Coffret divisionnaire polyester encastré, </t>
    </r>
    <r>
      <rPr>
        <sz val="12"/>
        <rFont val="Segoe UI Symbol"/>
        <family val="2"/>
      </rPr>
      <t>36 modules</t>
    </r>
    <r>
      <rPr>
        <sz val="12"/>
        <color theme="1"/>
        <rFont val="Segoe UI Symbol"/>
        <family val="2"/>
      </rPr>
      <t>, avec borniers de terre et de Neutre pour réseau secouru par système solaire (TD pour SOLAIRE RDC)</t>
    </r>
  </si>
  <si>
    <t>13.11.3</t>
  </si>
  <si>
    <t>Disjoncteur différentiel 3P+N sur rail DIN,à déclencheur magnéto-thermique, 40A/300mA pour branchement du SOLAIRE du RDC , réseau secouru</t>
  </si>
  <si>
    <t>13.11.4</t>
  </si>
  <si>
    <t xml:space="preserve">Disjoncteur  bipolaire compact Ph+N sur rail DIN 240V AC/10 A, pour éclairage </t>
  </si>
  <si>
    <t>13.11.5</t>
  </si>
  <si>
    <t>Disjoncteur bipolaire compact Ph+N sur rail DIN 240V AC/16 A,  pour prises de courant 2P+T secourues (Postes de travail)</t>
  </si>
  <si>
    <t>13.11.6</t>
  </si>
  <si>
    <t>Parafoudre modulaire tétrapolaire, type 1, 230/400V AC, Imax: 40kA (8/20μs), 3P+N, sur rail DIN</t>
  </si>
  <si>
    <t>13.11.7</t>
  </si>
  <si>
    <t>Disjoncteur 3P+N à déclencheur magnéto-thermique 25A pour protection du parafoudre</t>
  </si>
  <si>
    <t>13.11.8</t>
  </si>
  <si>
    <t>Câble solaire inter-panneaux et PV vers Coffret de Raccor .1×6mm2</t>
  </si>
  <si>
    <t>13.11.9</t>
  </si>
  <si>
    <t>Câble inter-batteries 1×25mm2</t>
  </si>
  <si>
    <t>13.11.10</t>
  </si>
  <si>
    <t>Module photovoltaïque solaire, 24V - 320Wc</t>
  </si>
  <si>
    <t>13.11.11</t>
  </si>
  <si>
    <t>Batteries de 12 V-220 Ah</t>
  </si>
  <si>
    <t>13.11.12</t>
  </si>
  <si>
    <t>Convertisseur DC/AC-5000 VA-48V DC/230V AC, commutateur de source réseau intégré</t>
  </si>
  <si>
    <t>13.11.13</t>
  </si>
  <si>
    <t>Regulateur de charge MPPT 12-48 V -70A</t>
  </si>
  <si>
    <t>13.11.14</t>
  </si>
  <si>
    <t>Câble industriel armé 5x10mm2 (3P+N+T) U-1000 RVFV ou équivalent  pour alimentaion du TD pour SOLAIRE RDC</t>
  </si>
  <si>
    <t>13.11.15</t>
  </si>
  <si>
    <t>Armoire grillagée pour batteries et supports des panneaux PV</t>
  </si>
  <si>
    <t>13.11.16</t>
  </si>
  <si>
    <t>Chemin de toiture</t>
  </si>
  <si>
    <t>13.11.17</t>
  </si>
  <si>
    <t>Paratonnerre PDA; Mât  et mise à la terre du système par 3 piquets de terre</t>
  </si>
  <si>
    <t>13.00.2</t>
  </si>
  <si>
    <t>ETAGE 1</t>
  </si>
  <si>
    <t>Raccordement du Tableau Divisionnaire TD</t>
  </si>
  <si>
    <t>13.02.2</t>
  </si>
  <si>
    <t>Câble industriel armé 3x2,5mm2 (3P+N+T) U-1000 RVFV ou équivalent  pour alimentaion du TD pour Bloc Guérite et Abri GE</t>
  </si>
  <si>
    <r>
      <t xml:space="preserve">Coffret divisionnaire polyester encastré, </t>
    </r>
    <r>
      <rPr>
        <sz val="12"/>
        <rFont val="Segoe UI Symbol"/>
        <family val="2"/>
      </rPr>
      <t>36 modules</t>
    </r>
    <r>
      <rPr>
        <sz val="12"/>
        <color theme="1"/>
        <rFont val="Segoe UI Symbol"/>
        <family val="2"/>
      </rPr>
      <t>, avec borniers de terre et de Neutre  pour réseau non secouru (TD pour REGIDESO Etage 1)</t>
    </r>
  </si>
  <si>
    <t xml:space="preserve">Disjoncteur différentiel 3P+N sur rail DIN,à déclencheur magnéto-thermique, 50A/300mA pour branchement REGIDESO de l'Etage1 </t>
  </si>
  <si>
    <t>Conduit flexile annelé ordinaire, diam 3/4''</t>
  </si>
  <si>
    <t>13.06.3</t>
  </si>
  <si>
    <t>Dalle LED à encastrer 600×600 mm– 40W; 85-265V AC</t>
  </si>
  <si>
    <t>Boîte d’encastrement 72×40mm avec logement pour vis</t>
  </si>
  <si>
    <t>Bouton poussoir encastré 10/16A, 240V AC</t>
  </si>
  <si>
    <t>13.07.5</t>
  </si>
  <si>
    <t>Télérupteur modulaire sur rail DIN 240V AC /16A</t>
  </si>
  <si>
    <r>
      <t xml:space="preserve">Coffret divisionnaire polyester encastré, </t>
    </r>
    <r>
      <rPr>
        <sz val="12"/>
        <rFont val="Segoe UI Symbol"/>
        <family val="2"/>
      </rPr>
      <t>36 modules</t>
    </r>
    <r>
      <rPr>
        <sz val="12"/>
        <color theme="1"/>
        <rFont val="Segoe UI Symbol"/>
        <family val="2"/>
      </rPr>
      <t>, avec borniers de terre et de Neutre pour réseau secouru par système solaire (TD pour SOLAIRE Etage 1)</t>
    </r>
  </si>
  <si>
    <t>Disjoncteur différentiel 3P+N sur rail DIN,à déclencheur magnéto-thermique, 50A/300mA pour branchement SOLAIRE de l'Etage1 , réseau secouru</t>
  </si>
  <si>
    <t>Câble industriel armé 5x10mm2 (3P+N+T) U-1000 RVFV ou équivalent  pour alimentaion du TD pour SOLAIRE Etage1</t>
  </si>
  <si>
    <t xml:space="preserve">PRIX UNITAIRE en Chiffres en Euros </t>
  </si>
  <si>
    <t xml:space="preserve">PRIX UNITAIRE en Lettres en Euros </t>
  </si>
  <si>
    <t xml:space="preserve">Total </t>
  </si>
  <si>
    <t>DESIGNATION</t>
  </si>
  <si>
    <t>U</t>
  </si>
  <si>
    <t>PRIX TOTAL</t>
  </si>
  <si>
    <t>INSTALLATION DU CHANTIER</t>
  </si>
  <si>
    <t>Installation et repli de chantier.</t>
  </si>
  <si>
    <t xml:space="preserve">y compris dans les autres postes </t>
  </si>
  <si>
    <t>Total poste 1.00 : INSTALLATION DU CHANTIER</t>
  </si>
  <si>
    <t>Démolitions des ouvrages et obstacles divers existant.</t>
  </si>
  <si>
    <t>2.01.1</t>
  </si>
  <si>
    <t>2.01.2</t>
  </si>
  <si>
    <t xml:space="preserve">Démolition du puit d'eau </t>
  </si>
  <si>
    <t>Total poste 2.00: TRAVAUX PREPRATOIRES</t>
  </si>
  <si>
    <t>TERRASSEMENTS ET SOUTENEMENTS</t>
  </si>
  <si>
    <t xml:space="preserve">Fouilles de semelles </t>
  </si>
  <si>
    <t>Fouilles de fondations filantes en béton cyclopéen et des semelles isolées sous colonnes</t>
  </si>
  <si>
    <t>3.03</t>
  </si>
  <si>
    <t>3.03.1</t>
  </si>
  <si>
    <t xml:space="preserve">Remblais en matériaux d'apport </t>
  </si>
  <si>
    <t>ELEVATION</t>
  </si>
  <si>
    <t xml:space="preserve">Béton armé  pour colonne  en élévation  </t>
  </si>
  <si>
    <t xml:space="preserve">Béton armé  pour colonne en élévation </t>
  </si>
  <si>
    <t>Béton armé de Chaînage supérieur</t>
  </si>
  <si>
    <t>Maçonnerie en briques semi industrielles de 21cm d'épaisseur</t>
  </si>
  <si>
    <t>6.02</t>
  </si>
  <si>
    <t>6.02.1</t>
  </si>
  <si>
    <t>6.02.1.1</t>
  </si>
  <si>
    <t>6.02.1.2</t>
  </si>
  <si>
    <t>6.02.2</t>
  </si>
  <si>
    <t>7.03</t>
  </si>
  <si>
    <t>7.04</t>
  </si>
  <si>
    <t>7.05</t>
  </si>
  <si>
    <t xml:space="preserve">RESEAU  D'EVACUATION DES EAUX PLUVIALES   </t>
  </si>
  <si>
    <t>INSTALLATION   DU  CHANTIER</t>
  </si>
  <si>
    <t>Y compris dans les autres postes</t>
  </si>
  <si>
    <t>Total poste 0.00 : INSTALLATION DU CHANTIER</t>
  </si>
  <si>
    <t>Total poste 1.00: TRAVAUX PREPRATOIRES</t>
  </si>
  <si>
    <t xml:space="preserve">Décapage de la terre végétale + déblais des plateformes des bâtiments (bâtiment Bureau, local technique, Guérite , parkings et des assisses divers ouvrages, </t>
  </si>
  <si>
    <t>Remblais en matériaux d' apport</t>
  </si>
  <si>
    <t xml:space="preserve">Total poste 2.00 :TERRASSEMENTS  </t>
  </si>
  <si>
    <t>BETON</t>
  </si>
  <si>
    <t>Béton armé</t>
  </si>
  <si>
    <t>4.01.1</t>
  </si>
  <si>
    <t>Grille métallique sur caniveaux aux entrées  de batiments</t>
  </si>
  <si>
    <t>4.02.1</t>
  </si>
  <si>
    <t>Total poste 4.00 RESEAU  D'EVACUATION DES EAUX PLUVIALES</t>
  </si>
  <si>
    <t>Total poste 5.00 HUISSERIE , MENUISERIE ET FERRONNERIE</t>
  </si>
  <si>
    <t>Chambres de vannes</t>
  </si>
  <si>
    <t>Réseau d'Alimentation en tuyauxPVC à l'extérieur des bâtiments</t>
  </si>
  <si>
    <t>Chambre de visite E.U, E.V. et E.P.</t>
  </si>
  <si>
    <t>Total poste 6.00 PLOMBERIE-SANITAIRE</t>
  </si>
  <si>
    <t>TRAVAUX GENERAUX ET DIVERS</t>
  </si>
  <si>
    <t xml:space="preserve">Revêtement des parkings et pistes intérieures en latérite </t>
  </si>
  <si>
    <t>Mât de drapeau</t>
  </si>
  <si>
    <t>Aménangents des espaces verts</t>
  </si>
  <si>
    <t>Engazonnements</t>
  </si>
  <si>
    <t xml:space="preserve">Réservoir </t>
  </si>
  <si>
    <t xml:space="preserve">TOTAL GENERAL HTVATravaux Généraux, Préparatoires  et Divers Aménagements extérieurs </t>
  </si>
  <si>
    <t>1</t>
  </si>
  <si>
    <t xml:space="preserve">Travaux Généraux, Préparatoires  et  Divers Aménagements extérieurs </t>
  </si>
  <si>
    <t>2</t>
  </si>
  <si>
    <t xml:space="preserve"> TVA (18%)</t>
  </si>
  <si>
    <t>TOTAL GENERAL TVAC</t>
  </si>
  <si>
    <t xml:space="preserve">PRIX UNITAIRE EN CHIFFRES </t>
  </si>
  <si>
    <t xml:space="preserve">PRIX UNITAIRE EN LETTRES </t>
  </si>
  <si>
    <t>Démolitions  de la maisonnette en Paille</t>
  </si>
  <si>
    <t xml:space="preserve">Revêtement de sols en carreau de Faience </t>
  </si>
  <si>
    <t xml:space="preserve">Revêtement de sols en chape talôché sur Trottoir </t>
  </si>
  <si>
    <t xml:space="preserve">pce </t>
  </si>
  <si>
    <t>Tableau divisionnaire TD</t>
  </si>
  <si>
    <t>Bordereau des Prix Unitaires BPU  - Bureau de District Sanitaire</t>
  </si>
  <si>
    <t xml:space="preserve">Arbres décoratifs et/ou Fruitiers </t>
  </si>
  <si>
    <t xml:space="preserve">Béton armé des dalles de passage sur caniveau à l'entrée Principale+ Poteau de Support du Portail métallique </t>
  </si>
  <si>
    <t xml:space="preserve">Aménagements des bordures </t>
  </si>
  <si>
    <t>PRIX UNITAIRE en Chiffres</t>
  </si>
  <si>
    <t>PRIX UNITAIRE en Lettres</t>
  </si>
  <si>
    <t xml:space="preserve">y compris dans le poste du Batiment Principal </t>
  </si>
  <si>
    <t>4.01.2</t>
  </si>
  <si>
    <t>4.01.3</t>
  </si>
  <si>
    <t>4.01.4</t>
  </si>
  <si>
    <t>4.02.2</t>
  </si>
  <si>
    <t>6.01.2.1</t>
  </si>
  <si>
    <t>7.05.1</t>
  </si>
  <si>
    <t>7.05.2</t>
  </si>
  <si>
    <t>11.02</t>
  </si>
  <si>
    <t>11.02.1</t>
  </si>
  <si>
    <t>11.02.2</t>
  </si>
  <si>
    <t>6.02.3</t>
  </si>
  <si>
    <t>6.02.4</t>
  </si>
  <si>
    <t>Total poste 7.00 TRAVAUX GENERAUX ET DIVERS</t>
  </si>
  <si>
    <t xml:space="preserve">MONTANT TOTAL en Euros </t>
  </si>
  <si>
    <t xml:space="preserve">Béton armé de chainage bas ou longrine basse 20cm x21cm </t>
  </si>
  <si>
    <t xml:space="preserve">Maçonnerie en briques Semi industrielles RLB de 21 cm </t>
  </si>
  <si>
    <t>Tubes mobiliers Ø 30 pour les appuis à la toillette des personnes à mobilité réduite PMR</t>
  </si>
  <si>
    <t>Tubes mobiliers Ø 30 pour garde fous de la rampe d'acces</t>
  </si>
  <si>
    <t>Main courante en bois sur garde  corps de l'escalier</t>
  </si>
  <si>
    <t>Détecteur Avertisseur Autonome de Fumée (DAAF)</t>
  </si>
  <si>
    <t>Béton armé pour poutre auvent</t>
  </si>
  <si>
    <t xml:space="preserve"> </t>
  </si>
  <si>
    <t xml:space="preserve">Total GUERITE + GE </t>
  </si>
  <si>
    <t>Evacuation des terres en dépôt (Extrait des fouilles de fondations)</t>
  </si>
  <si>
    <t>Remblais en matériaux d'extraction autour des semelles continues (Sols latéritiques)</t>
  </si>
  <si>
    <t>Roofing  de Protection contre l'humidité ascencionnelle sous murs</t>
  </si>
  <si>
    <t xml:space="preserve">Revêtement de sols en carrelage en carreaux de sol </t>
  </si>
  <si>
    <t xml:space="preserve">sous-Total poste 3 : TERRASSEMENTS </t>
  </si>
  <si>
    <t>Béton armé de poutres haut (Retombée des poutres)</t>
  </si>
  <si>
    <t xml:space="preserve">Béton armé pour colonnes en élévation  </t>
  </si>
  <si>
    <t>3.02.7.6.4.1</t>
  </si>
  <si>
    <t>3.02.7.6.4.2</t>
  </si>
  <si>
    <t>Lit de sable sous  pavement  y compris les troittoirs épaisseur  5 cm</t>
  </si>
  <si>
    <t>Rejointoyage des murs extérieurs et intérieurs</t>
  </si>
  <si>
    <t>Plinthe en carreaux de sol gré cérame 50x50cm, hauteur 10cm</t>
  </si>
  <si>
    <t>Rejointoyage des murs extérieurs et intérieurs y compris la ceinture extérieure</t>
  </si>
  <si>
    <t xml:space="preserve">Demi-Fermes en Tubes de 60x40X1,5mm de 6m </t>
  </si>
  <si>
    <t>Demi-Fermes en Tubes de 60x40X1,5mm de 3m</t>
  </si>
  <si>
    <t>Demi-Fermes  en Tubes de 60x40X1,5mm de 8,50m</t>
  </si>
  <si>
    <t>Planche de rive en  profilé C150x30x1,00mm</t>
  </si>
  <si>
    <t>Descentes en tuyau PVC 110mm, PN 10  y compris colliers  de  fixation</t>
  </si>
  <si>
    <t>7.01.1.1</t>
  </si>
  <si>
    <t>7.01.1.2</t>
  </si>
  <si>
    <t>7.01.1.3</t>
  </si>
  <si>
    <t>7.01.1.4</t>
  </si>
  <si>
    <t>7.01.1.5</t>
  </si>
  <si>
    <t>7.01.2.1</t>
  </si>
  <si>
    <t>7.01.2.2</t>
  </si>
  <si>
    <t>7.01.2.3</t>
  </si>
  <si>
    <t>7.01.2.4</t>
  </si>
  <si>
    <t>7.01.2.5</t>
  </si>
  <si>
    <t>7.01.2.6</t>
  </si>
  <si>
    <t>7.01.2.7</t>
  </si>
  <si>
    <t>7.02.1.1</t>
  </si>
  <si>
    <t>7.02.1.2</t>
  </si>
  <si>
    <t>7.02.1.3</t>
  </si>
  <si>
    <t>7.02.1.4</t>
  </si>
  <si>
    <t>7.02.1.5</t>
  </si>
  <si>
    <t>7.02.2.1</t>
  </si>
  <si>
    <t>7.02.2.2</t>
  </si>
  <si>
    <t>7.02.2.3</t>
  </si>
  <si>
    <t>7.02.2.4</t>
  </si>
  <si>
    <t>7.02.2.5</t>
  </si>
  <si>
    <t>Main courante en bois sur gardes corps de l'escalier</t>
  </si>
  <si>
    <t>Porte rideaux métalliques</t>
  </si>
  <si>
    <t>Paires</t>
  </si>
  <si>
    <t xml:space="preserve">Tubes métalliques ronds pour support de rideaux </t>
  </si>
  <si>
    <t>Portes métalliques semi-vitrées de 163X252 avec  serrure YALE et imposte vitrée (Selon le plan en annexe) y compris les arrêts de portes en  caoutchouc</t>
  </si>
  <si>
    <t>Portes isoplanes de 91x212 avec  serrure YALE et imposte vitrée (Selon le plan en annexe) y compris les arrêts de portes en  caoutchouc</t>
  </si>
  <si>
    <t xml:space="preserve">Vernis sur les murs rejointoyés dans les stocks </t>
  </si>
  <si>
    <t>11.01.5</t>
  </si>
  <si>
    <t>BETON ARME.</t>
  </si>
  <si>
    <t>Porte-Fenêtre  métallique double semi-vitrées de 315x252 avec serrure Yale et imposte vitrée (Selon le plan en annexe) y compris les arrêts de portes en  caoutchouc</t>
  </si>
  <si>
    <t>Portes métalliques doubles pleines de 252x153 avec serrure YALE et imposte vitrée  (Selon le plan en annexe) y compris les arrêts de portes en  caoutchouc</t>
  </si>
  <si>
    <t>Portes métalliques doubles pleines de 252x147 avec serrure YALE et imposte vitrée  (Selon le plan en annexe) y compris les arrêts de portes en  caoutchouc</t>
  </si>
  <si>
    <t>Portes isoplanes de 101x212 avec  serrure YALE et imposte vitrée  (Selon le plan en annexe) y compris les arrêts de portes en  caoutchouc</t>
  </si>
  <si>
    <t>Portes isoplanes de 91x212 avec  serrure YALE et imposte vitrée  (Selon le plan en annexe) y compris les arrêts de portes en  caoutchouc</t>
  </si>
  <si>
    <t>Portes isoplanes de 91x252 avec  serrure YALE et imposte vitrée  (Selon le plan en annexe) y compris les arrêts de portes en  caoutchouc</t>
  </si>
  <si>
    <t>Porte grillagée métallique double de 1.75x2.12 (Selon le plan en annexe) y compris les arrêts de portes en  caoutchouc</t>
  </si>
  <si>
    <t>Portes isoplanes de 0.91 x2.12  (Selon le plan en annexe) y compris les arrêts de portes en  caoutchouc</t>
  </si>
  <si>
    <t>FF</t>
  </si>
  <si>
    <t>Fosse septique à 60 usagers</t>
  </si>
  <si>
    <t xml:space="preserve">Puit perdu </t>
  </si>
  <si>
    <t>Roofing  de Protection contre l'humidité ascencionnelle sous les murs</t>
  </si>
  <si>
    <t>Revêtement de sols en carrelage de sol</t>
  </si>
  <si>
    <t>Plinthe en ciment, teintée au rouge, hauteur de 10cm</t>
  </si>
  <si>
    <t>Fermes en Tubes de 60x40X1,5mm de12m</t>
  </si>
  <si>
    <t>Demi -fermes en Tubes de 60x40X1,5mm de 8,50m</t>
  </si>
  <si>
    <t>Demi -fermes en Tubes de 60x40X1,5mm de 6m</t>
  </si>
  <si>
    <t>Fermes en Tubes de 60x40X1,5mm de 12m</t>
  </si>
  <si>
    <t>Peinture acrylique  sous la dalle</t>
  </si>
  <si>
    <t>Enduit de ciment fin sous la dalle et sur les murs (Gobetis + Couche de finition)</t>
  </si>
  <si>
    <t>Parking</t>
  </si>
  <si>
    <t xml:space="preserve">Socle en béton armé </t>
  </si>
  <si>
    <t>Demi-ferme de 40x40x1,5 de 5,30m</t>
  </si>
  <si>
    <t>Réseau d'Alimentation en tuyaux PPR de dim 1/2'' à l'intérieur des bâtiments</t>
  </si>
  <si>
    <t>Faîtières et arrêtiers pour  tôles ondulées bitumineuses</t>
  </si>
  <si>
    <t>Réseau d'Alimentation en tuyaux PPR  de diam 1/2''à l'intérieur des bâtiments</t>
  </si>
  <si>
    <t>Réseau d'Alimentation en tuyaux PPR de diam 1/2'' à l'intérieur des bâtiments</t>
  </si>
  <si>
    <t>Réseau d'Evacuation en tuyaux PVC de diam 75 et 110 mm à l'intérieur des bâtiments</t>
  </si>
  <si>
    <t>Réseau d'Evacuation en tuyaux PVC de diam 75 et 110mm à l'intérieur des bâtiments</t>
  </si>
  <si>
    <t>Enduit de ciment fin sous la dalle (Gobetis + Couche de finition)</t>
  </si>
  <si>
    <r>
      <t>m</t>
    </r>
    <r>
      <rPr>
        <vertAlign val="superscript"/>
        <sz val="12"/>
        <color indexed="8"/>
        <rFont val="Trebuchet MS"/>
        <family val="2"/>
      </rPr>
      <t>2</t>
    </r>
  </si>
  <si>
    <r>
      <t>m</t>
    </r>
    <r>
      <rPr>
        <vertAlign val="superscript"/>
        <sz val="12"/>
        <color indexed="8"/>
        <rFont val="Trebuchet MS"/>
        <family val="2"/>
      </rPr>
      <t>3</t>
    </r>
  </si>
  <si>
    <r>
      <rPr>
        <sz val="12"/>
        <color indexed="8"/>
        <rFont val="Trebuchet MS"/>
        <family val="2"/>
      </rPr>
      <t>m</t>
    </r>
    <r>
      <rPr>
        <vertAlign val="superscript"/>
        <sz val="12"/>
        <color indexed="8"/>
        <rFont val="Trebuchet MS"/>
        <family val="2"/>
      </rPr>
      <t>2</t>
    </r>
  </si>
  <si>
    <t>Gouttières en tôles Alu zinc prélaqué Utema</t>
  </si>
  <si>
    <t>Gouttières en tôles Alu zinc, ép. 0,5mm prélaqué Utema</t>
  </si>
  <si>
    <t>Portes métalliques pleines de 91X252 avec serrure YALE (Selon le plan en annexe) y compris les arrêts de portes en  caoutchouc</t>
  </si>
  <si>
    <t>m³</t>
  </si>
  <si>
    <t>Peinture acrylique sur enduits et sur faux plafond Gyprocs</t>
  </si>
  <si>
    <t>3.02.7.4.1</t>
  </si>
  <si>
    <t>3.02.7.4.2</t>
  </si>
  <si>
    <t>3.02.7.5.1</t>
  </si>
  <si>
    <t>3.02.7.5.2</t>
  </si>
  <si>
    <t>3.02.7.6.1</t>
  </si>
  <si>
    <t>3.02.7.6.2</t>
  </si>
  <si>
    <t>3.02.7.6.3</t>
  </si>
  <si>
    <t>3.02.7.6.4</t>
  </si>
  <si>
    <t>6.01.1.1</t>
  </si>
  <si>
    <t>6.01.1.2</t>
  </si>
  <si>
    <t>6.01.1.3</t>
  </si>
  <si>
    <t>6.01.2.2</t>
  </si>
  <si>
    <t>6.01.3.1</t>
  </si>
  <si>
    <t>6.01.3.2</t>
  </si>
  <si>
    <t>6.01.3.3</t>
  </si>
  <si>
    <t>6.01.3.4</t>
  </si>
  <si>
    <t>6.02.1.3</t>
  </si>
  <si>
    <t>6.02.2.1</t>
  </si>
  <si>
    <t>6.02..3.1</t>
  </si>
  <si>
    <t>6.02.3.1</t>
  </si>
  <si>
    <t>6.02.3.2</t>
  </si>
  <si>
    <t>9.01.1</t>
  </si>
  <si>
    <t>9.02.1</t>
  </si>
  <si>
    <t>10.01.1.1</t>
  </si>
  <si>
    <t>10.01.1.2</t>
  </si>
  <si>
    <t>10.01.1.3</t>
  </si>
  <si>
    <t>10.01.1.4</t>
  </si>
  <si>
    <t>10.01.1.5</t>
  </si>
  <si>
    <t>10.01.1.6</t>
  </si>
  <si>
    <t>10.01.2.1</t>
  </si>
  <si>
    <t>10.01.2.2</t>
  </si>
  <si>
    <t>10.01.2.3</t>
  </si>
  <si>
    <t>10.01.2.4</t>
  </si>
  <si>
    <t>10.01.2.5</t>
  </si>
  <si>
    <t>10.01.2.6</t>
  </si>
  <si>
    <t>10.01.2.7</t>
  </si>
  <si>
    <t>10.01.2.8</t>
  </si>
  <si>
    <t>10.02.1</t>
  </si>
  <si>
    <t>10.02.1.1</t>
  </si>
  <si>
    <t>10.02.1.2</t>
  </si>
  <si>
    <t>10.02.1.3</t>
  </si>
  <si>
    <t>10.01.3.1</t>
  </si>
  <si>
    <t>10.01.3.2</t>
  </si>
  <si>
    <t>10.01.3.3</t>
  </si>
  <si>
    <t>10.01.3.4</t>
  </si>
  <si>
    <t>10.01.3.5</t>
  </si>
  <si>
    <t>10.01.3.6</t>
  </si>
  <si>
    <t>10.02.2</t>
  </si>
  <si>
    <t>10.02.2.1</t>
  </si>
  <si>
    <t>10.02.2.2</t>
  </si>
  <si>
    <t>10.02.2.3</t>
  </si>
  <si>
    <t>10.02.2.4</t>
  </si>
  <si>
    <t>10.02.2.5</t>
  </si>
  <si>
    <t>10.02.3</t>
  </si>
  <si>
    <t>10.02.3.1</t>
  </si>
  <si>
    <t>10.02.3.2</t>
  </si>
  <si>
    <t>10.02.3.3</t>
  </si>
  <si>
    <t>10.02.3.4</t>
  </si>
  <si>
    <t>10.02.3.5</t>
  </si>
  <si>
    <t>12.01.2.1</t>
  </si>
  <si>
    <t>12.01.1.1</t>
  </si>
  <si>
    <t>12.01.1.3</t>
  </si>
  <si>
    <t>12.01.3.1</t>
  </si>
  <si>
    <t>12.01.3.2</t>
  </si>
  <si>
    <t>12.01.3.3</t>
  </si>
  <si>
    <t>12.01.3.4</t>
  </si>
  <si>
    <t>12.01.3.5</t>
  </si>
  <si>
    <t>12.02.1.1</t>
  </si>
  <si>
    <t>12.02.2.1</t>
  </si>
  <si>
    <t>12.02.3</t>
  </si>
  <si>
    <t>12.02.3.1</t>
  </si>
  <si>
    <t>12.02.3.2</t>
  </si>
  <si>
    <t>12.02.3.3</t>
  </si>
  <si>
    <t>12.02.3.4</t>
  </si>
  <si>
    <r>
      <t>m</t>
    </r>
    <r>
      <rPr>
        <vertAlign val="superscript"/>
        <sz val="12"/>
        <rFont val="Trebuchet MS"/>
        <family val="2"/>
      </rPr>
      <t>3</t>
    </r>
  </si>
  <si>
    <r>
      <t>m</t>
    </r>
    <r>
      <rPr>
        <vertAlign val="superscript"/>
        <sz val="12"/>
        <rFont val="Trebuchet MS"/>
        <family val="2"/>
      </rPr>
      <t>2</t>
    </r>
  </si>
  <si>
    <t>4.02.1.1</t>
  </si>
  <si>
    <t>4.02.1.2</t>
  </si>
  <si>
    <t>4.02.1.3</t>
  </si>
  <si>
    <t>4.02.2.1</t>
  </si>
  <si>
    <t>4.02.2.2</t>
  </si>
  <si>
    <t>4.02.2.3</t>
  </si>
  <si>
    <t>4.02.2.4</t>
  </si>
  <si>
    <t>sous -Total poste 4 :  BETONS</t>
  </si>
  <si>
    <t>5.03</t>
  </si>
  <si>
    <t>sous -Total poste 5 :  PAVEMENT</t>
  </si>
  <si>
    <t>Total poste 6 :MACONNERIE</t>
  </si>
  <si>
    <t>Total poste 7 : REVETEMENT</t>
  </si>
  <si>
    <t>7.03.1</t>
  </si>
  <si>
    <t>7.03.2</t>
  </si>
  <si>
    <t>7.03.3</t>
  </si>
  <si>
    <t>8.02</t>
  </si>
  <si>
    <t>8.01.2</t>
  </si>
  <si>
    <t>8.01.3</t>
  </si>
  <si>
    <t>8.02.1</t>
  </si>
  <si>
    <t>8.02.2</t>
  </si>
  <si>
    <t>8.02.3</t>
  </si>
  <si>
    <t>8.02.4</t>
  </si>
  <si>
    <t>8.02.5</t>
  </si>
  <si>
    <t>Total poste 8:TOITURE: CHARPENTE , COUVERTURE et ETANCHEITE</t>
  </si>
  <si>
    <t xml:space="preserve">Total poste 9: RESEAU  D'EVACUATION DES EAUX PLUVIALES   </t>
  </si>
  <si>
    <t>Total poste 8 :TOITURE: CHARPENTE , COUVERTURE et ETANCHEITE</t>
  </si>
  <si>
    <t>Couverture en tôle ondulée</t>
  </si>
  <si>
    <t>Total poste 3</t>
  </si>
  <si>
    <t>6.03</t>
  </si>
  <si>
    <t xml:space="preserve">Câble industriel armé 4x16mm2 (3P+N) U-1000 RVFV ou équivalent pour alimentation du TGBT </t>
  </si>
  <si>
    <t xml:space="preserve">Tableau Général Basse Tension TGBT en saillie équipé et précablé selon le schéma unifilaire </t>
  </si>
  <si>
    <t>Câble industriel armé 5x10mm2 (3P+N+T) U-1000 RVFV ou équivalent pour alimentation du TD1 pour RDC + Alimentation des prises ondulées (3x6mm2)</t>
  </si>
  <si>
    <t>Tableau Divisionnaire équipé et câblé (TD1)</t>
  </si>
  <si>
    <t>Téléphonie et Informatique</t>
  </si>
  <si>
    <t>Source  ondulée</t>
  </si>
  <si>
    <t>Onduleur 5000W/240V AC; UPS/On-line pour back up</t>
  </si>
  <si>
    <t>Raccordement du Tableau Divisionnaire TD2</t>
  </si>
  <si>
    <t>Câble industriel armé 5x10mm2 (3P+N) U-1000 RVFV ou équivalent pour alimentation du TD2 pour Etage + Alimentation des prises ondulées (3x6mm2)</t>
  </si>
  <si>
    <t>Tableau Divisionnaire équipé et câblé (TD2)</t>
  </si>
  <si>
    <t>Ampoule LED 15W/240V + Socket à suspendre E27</t>
  </si>
  <si>
    <t>Câble industriel armé 3x2,5mm2 (3P+N+T) U-1000 RVFV ou équivalent  pour alimentation du TD pour Bloc Guérite et Abri GE</t>
  </si>
  <si>
    <t>Tableau Divisionnaire équipé et câblé (TD3)</t>
  </si>
  <si>
    <t>Installations électriques intérieures (câblage et filerie)+ Raccordement</t>
  </si>
  <si>
    <t xml:space="preserve">Mise à la terre de l'installation </t>
  </si>
  <si>
    <t xml:space="preserve">Peinture Epoxy de couleur jaune sur les rampes d'accès </t>
  </si>
  <si>
    <t>Béton armé  pour colonne en élévation du 1 étage</t>
  </si>
  <si>
    <t>Béton armé  pour colonnettes en élévation du haut</t>
  </si>
  <si>
    <t xml:space="preserve">Béton armé de linteau et chainage supérieur (raidisseur) </t>
  </si>
  <si>
    <t>Béton armé de linteau du 1 étage</t>
  </si>
  <si>
    <t>Béton armé de chainage supérieur du 1 étage</t>
  </si>
  <si>
    <t>Lit de sable sous pavement  y compris les troittoirs épaisseur 5 cm</t>
  </si>
  <si>
    <t>Protection contre la remontée des eaux dans les dalles ( Film polyane)</t>
  </si>
  <si>
    <t>Béton de propreté</t>
  </si>
  <si>
    <t>Béton cyclopéen</t>
  </si>
  <si>
    <t xml:space="preserve">Béton armé de semelles                                                      </t>
  </si>
  <si>
    <t>Béton armé pour Fût de colonnes de fondation</t>
  </si>
  <si>
    <t>Béton armé pour colonne en élévation du RDC</t>
  </si>
  <si>
    <t xml:space="preserve">Hérisson en moellons y compris les trottoirs épaisseur 25 cm  </t>
  </si>
  <si>
    <t>Main courante en bois sur garde corps de l'escalier</t>
  </si>
  <si>
    <t>13.10.3</t>
  </si>
  <si>
    <t xml:space="preserve">Appreils télephoniques </t>
  </si>
  <si>
    <t xml:space="preserve">Câblage pour RJ45 Cat 6 multibrins FTP+ Rack </t>
  </si>
  <si>
    <t xml:space="preserve">Sous-Total poste:TERRASSEMENTS </t>
  </si>
  <si>
    <t>Total poste 13 :Electricité RDC</t>
  </si>
  <si>
    <t xml:space="preserve">Total poste 13.002 :Electricité Etage </t>
  </si>
  <si>
    <t xml:space="preserve">TOTAL GENERAL RDC+ETAGE </t>
  </si>
  <si>
    <t xml:space="preserve">PRIX UNITAIRE </t>
  </si>
  <si>
    <t>Tubes de 40x40X1,5mm pour fabrication des demi -fermes</t>
  </si>
  <si>
    <t xml:space="preserve">Bordereau des Prix Unitaires - Guérite+Groupe Electrogène (Variante) </t>
  </si>
  <si>
    <t>Poteaux métallique de 40x40x1,5mm</t>
  </si>
  <si>
    <t xml:space="preserve">Couverture en tôle onduline/bac Alu zinc </t>
  </si>
  <si>
    <t xml:space="preserve">3 </t>
  </si>
  <si>
    <t>Local Groupe Electrogene + Guerité</t>
  </si>
  <si>
    <t>Faux plafond en plaques PVC sur gîtage en bois</t>
  </si>
  <si>
    <t>Béton armé pour colonne en élévation du 1er étage</t>
  </si>
  <si>
    <t>Hourdis de dimensions (30x26x12)Cm</t>
  </si>
  <si>
    <t>Surface bloc RDC</t>
  </si>
  <si>
    <t xml:space="preserve">TRANCHE FERME </t>
  </si>
  <si>
    <t>TRANCHE CONDITIONNELLE</t>
  </si>
  <si>
    <t xml:space="preserve">Bordereau des Prix Unitaires  -Travaux Généraux,Préparatoires et Divers Aménagements extérieurs </t>
  </si>
  <si>
    <t xml:space="preserve">Grille métallique sur caniveaux de 30cm </t>
  </si>
  <si>
    <t xml:space="preserve">Réseau d'Evacuation en PVC 50,75 et 110mm, PN10 à l'intérieur des bâtiments </t>
  </si>
  <si>
    <t xml:space="preserve">Portail métallique en tubes métalliques (60x40x1,5)cm </t>
  </si>
  <si>
    <t>Muret de visibilité</t>
  </si>
  <si>
    <t>PRIX UNITAIRE EN EUROS</t>
  </si>
  <si>
    <t>PRIX TOTAL EN EUROS</t>
  </si>
  <si>
    <t>Portail métallique en tubes métalliques 60x40x1,5 cm</t>
  </si>
  <si>
    <t xml:space="preserve">Caniveaux maçonnés en moellons ou en briques de dimensions intérieures 30x30cm, </t>
  </si>
  <si>
    <t xml:space="preserve">Poteaux métallique de 40x40x1,5 cm </t>
  </si>
  <si>
    <t xml:space="preserve">Réservoir en polyéthylène de 5000 litres sur socle en béton armé et des supports en tubes en IPE et/ou IPN (Variante) </t>
  </si>
  <si>
    <t>TOITURE: CHARPENTE ,COUVERTURE et ETANCHEITE</t>
  </si>
  <si>
    <t>Rampants en tubes métalliques 40x40x1,5mm</t>
  </si>
  <si>
    <t>Descentes en tuyau PVC diam 110mm + colliers de fixation</t>
  </si>
  <si>
    <t xml:space="preserve">Béton armé de chainage bas ou longrine basse (20x21) cm </t>
  </si>
  <si>
    <t>Lit de sable sous  pavement  épaisseur 5 cm</t>
  </si>
  <si>
    <t xml:space="preserve">Hérisson en moellons  épaisseur 25 cm  </t>
  </si>
  <si>
    <t>Enduit de ciment fin sur murs et ouvrages en béton</t>
  </si>
  <si>
    <t>Descentes en tuyau PVC 110mm, PN 10  y compris colliers de fixation</t>
  </si>
  <si>
    <t>Démolitions de la maisonnette en Paille</t>
  </si>
  <si>
    <t>Béton armé de semelles</t>
  </si>
  <si>
    <t>Béton armé de chainage bas ou longrine basse (20x21) Cm</t>
  </si>
  <si>
    <t xml:space="preserve">Béton armé pour colonne en élévation </t>
  </si>
  <si>
    <t>Lit de sable sous pavement épaisseur 5 cm</t>
  </si>
  <si>
    <t xml:space="preserve">Hérisson en moellons épaisseur 25 cm  </t>
  </si>
  <si>
    <t xml:space="preserve">Faîtières et arrêtiers pour tôles ondulées bitumineuses </t>
  </si>
  <si>
    <t>Demi -fermes en Tubes de 60x40X1,5mm de 3m</t>
  </si>
  <si>
    <t>Faîtières et arrêtiers pour tôles ondulées bitumineuses</t>
  </si>
  <si>
    <t>Réseau d'Alimentation en tuyaux PPR de diam 1/2''à l'intérieur des bâtiments</t>
  </si>
  <si>
    <t>Surface des trottoirs</t>
  </si>
  <si>
    <t>Auvent : Béton armé de dalle auvent en houdris et poutrelles 
+ béton coulé sur place</t>
  </si>
  <si>
    <t>Total poste 2.00: TRAVAUX PREPARATOIRES</t>
  </si>
  <si>
    <t>Faîtières et arrêtiers pour tôles ondulées bitumineuses/Bac Aluzinc</t>
  </si>
  <si>
    <t>Total poste 8: RESEAU D'EVACUATION DES EAUX PLUVIALES</t>
  </si>
  <si>
    <t xml:space="preserve">Béton armé de semelles                                                  </t>
  </si>
  <si>
    <t>Béton armé de linteau du 1er étage</t>
  </si>
  <si>
    <t>Béton armé de chainage supérieur du 1er étage</t>
  </si>
  <si>
    <t>11.03</t>
  </si>
  <si>
    <t>14.00</t>
  </si>
  <si>
    <t>14.01.1</t>
  </si>
  <si>
    <t>14.02</t>
  </si>
  <si>
    <t>14.02.1</t>
  </si>
  <si>
    <t>14.02.2</t>
  </si>
  <si>
    <t>14.02.3</t>
  </si>
  <si>
    <t>Installations électriques intérieures (câblage et filerie) + Raccordement</t>
  </si>
  <si>
    <t>13.05.2</t>
  </si>
  <si>
    <t>14.01.2</t>
  </si>
  <si>
    <t>Portes isoplanes de 0.91 x2.12 (Selon le plan en annexe) y compris les arrêts de portes en  caoutchouc</t>
  </si>
  <si>
    <t>Porte grillagée métallique double de 1.75x2.12 (Selon le plan en annexe) y compris les arrêts de portes en caoutchouc</t>
  </si>
  <si>
    <t>13.00.1.1</t>
  </si>
  <si>
    <t>13.08.2</t>
  </si>
  <si>
    <t>13.08.3</t>
  </si>
  <si>
    <t>13.08.4</t>
  </si>
  <si>
    <t>14.00.1</t>
  </si>
  <si>
    <t>7.05.3</t>
  </si>
  <si>
    <t>7.05.4</t>
  </si>
  <si>
    <t>Extincteurs</t>
  </si>
  <si>
    <t>Ff</t>
  </si>
  <si>
    <t>TRANCHE FERME</t>
  </si>
  <si>
    <t>Devis Quantitatif et Estimatif -  Récapitulatif Général (TRANCHE FERME )</t>
  </si>
  <si>
    <t>Devis Quantitatif et Estimatif -  Récapitulatif Général (Avec TRANCHE CONDITIONNELLE )</t>
  </si>
  <si>
    <t xml:space="preserve">Total poste 10 : RESERVOIR </t>
  </si>
  <si>
    <t>Total poste 11 : HUISSERIE , MENUISERIE ET FERRONNERIE</t>
  </si>
  <si>
    <t>Total poste 12: PEINTURE</t>
  </si>
  <si>
    <t>Total poste 13 : ELECTRICITE</t>
  </si>
  <si>
    <t>Total poste 14 : PLOMBERIE SANITAIRE</t>
  </si>
  <si>
    <t xml:space="preserve">Sous-Total poste 3:TERRASSEMENTS </t>
  </si>
  <si>
    <t xml:space="preserve">Total poste 10: RESERVOIR   </t>
  </si>
  <si>
    <t>Total poste 11: HUISSERIE , MENUISERIE ET FERRONNERIE</t>
  </si>
  <si>
    <t>Total poste 13:ELECTRICITE</t>
  </si>
  <si>
    <t>Total poste 14:PLOMBERIE SANITAIRE</t>
  </si>
  <si>
    <t>Revêtement pour les paillases</t>
  </si>
  <si>
    <t>Planche de rive en  profilé C150x30x1,5mm</t>
  </si>
  <si>
    <t>TOTAL GENERAL HTVA</t>
  </si>
  <si>
    <t>PRIX UNITAIRE EN CHIFFRES</t>
  </si>
  <si>
    <t>Poutrelles en béton armé</t>
  </si>
  <si>
    <t>Dalle de compression en béton armé</t>
  </si>
  <si>
    <t xml:space="preserve">Faux plafond en plâtre (gypsum) type Gyprocs sur gîtage en bois </t>
  </si>
  <si>
    <t>Devis  Quantiatif Estimatif - Guérite+Groupe Electrogène ( Variante) + Parking</t>
  </si>
  <si>
    <t>Back up électricité</t>
  </si>
  <si>
    <t xml:space="preserve">Réseau d'Evacuation en PVC 50, 75 et 110mm, PN10 à l'extérieur des bâtiments </t>
  </si>
  <si>
    <t xml:space="preserve">Béton de forme sur trottoirs </t>
  </si>
  <si>
    <t xml:space="preserve">Faux plafond en gyprocs sur gîtage en bois </t>
  </si>
  <si>
    <t>Peinture acrylique sous la dalle</t>
  </si>
  <si>
    <t>Portes métalliques semi-vitrées de 163X252 avec  serrure YALE et imposte vitrée (Selon le plan en annexe) y compris les arrêts de portes en caoutchouc</t>
  </si>
  <si>
    <r>
      <t>m</t>
    </r>
    <r>
      <rPr>
        <vertAlign val="superscript"/>
        <sz val="12"/>
        <color indexed="8"/>
        <rFont val="Segoe UI Symbol"/>
        <family val="2"/>
      </rPr>
      <t>2</t>
    </r>
  </si>
  <si>
    <r>
      <t>Faîtières et arrêtiers pour tôles ondulées bitumineuses</t>
    </r>
    <r>
      <rPr>
        <sz val="11"/>
        <color rgb="FFFF0000"/>
        <rFont val="Segoe UI Symbol"/>
        <family val="2"/>
      </rPr>
      <t xml:space="preserve"> </t>
    </r>
  </si>
  <si>
    <r>
      <t>m</t>
    </r>
    <r>
      <rPr>
        <vertAlign val="superscript"/>
        <sz val="13"/>
        <color indexed="8"/>
        <rFont val="Segoe UI Symbol"/>
        <family val="2"/>
      </rPr>
      <t>2</t>
    </r>
  </si>
  <si>
    <r>
      <t>m</t>
    </r>
    <r>
      <rPr>
        <vertAlign val="superscript"/>
        <sz val="11"/>
        <color theme="1"/>
        <rFont val="Segoe UI Symbol"/>
        <family val="2"/>
      </rPr>
      <t>2</t>
    </r>
  </si>
  <si>
    <t>Total (RDC+1ét étage)</t>
  </si>
  <si>
    <r>
      <t>m</t>
    </r>
    <r>
      <rPr>
        <vertAlign val="superscript"/>
        <sz val="11"/>
        <color theme="1"/>
        <rFont val="Segoe UI Symbol"/>
        <family val="2"/>
      </rPr>
      <t>3</t>
    </r>
  </si>
  <si>
    <t xml:space="preserve">PRIX TOTAL EN EUROS  </t>
  </si>
  <si>
    <t xml:space="preserve">Raccordement au réseau Existant </t>
  </si>
  <si>
    <t xml:space="preserve">Clôture en maçonneries de briques en briques Artisanales d'épaisseur 20cm </t>
  </si>
  <si>
    <t>Clôture en maçonneries de briques artisanales d'épaisseur 20cm en mur ajouré</t>
  </si>
  <si>
    <t xml:space="preserve">Devis Estimatif -Travaux Généraux, Préparatoires et Divers Aménagements extérieurs </t>
  </si>
  <si>
    <t>13.08.3.1</t>
  </si>
  <si>
    <t>13.08.4.1</t>
  </si>
  <si>
    <t xml:space="preserve">Couverture en tôles ondulées bitumineuses/ou bac Ali zunc </t>
  </si>
  <si>
    <r>
      <t>m</t>
    </r>
    <r>
      <rPr>
        <vertAlign val="superscript"/>
        <sz val="11"/>
        <rFont val="Segoe UI Symbol"/>
        <family val="2"/>
      </rPr>
      <t>3</t>
    </r>
  </si>
  <si>
    <r>
      <t>m</t>
    </r>
    <r>
      <rPr>
        <vertAlign val="superscript"/>
        <sz val="11"/>
        <rFont val="Segoe UI Symbol"/>
        <family val="2"/>
      </rPr>
      <t>2</t>
    </r>
  </si>
  <si>
    <t xml:space="preserve">Travaux Généraux, Préparatoires et Divers Aménagements extérieurs </t>
  </si>
  <si>
    <t>0.02</t>
  </si>
  <si>
    <t>Etude géotechnique du sol</t>
  </si>
  <si>
    <t>0.03</t>
  </si>
  <si>
    <t>Levé topographique et implantation</t>
  </si>
  <si>
    <t>CONSTRUCTION DU BUREAU DE DISTRICT SANITAIRE BUKINANYANA</t>
  </si>
  <si>
    <t>DEVIS ESTIMATIF ET QUANTITATIF (DQE)  - BUREAU DE DISTRICT SANITAIRE BUKINANYANA</t>
  </si>
  <si>
    <t>Construction du Bureau de District Sanitaire Bukinanyana</t>
  </si>
  <si>
    <t>TOTAL GENERAL _ BDS Bukinanyana</t>
  </si>
  <si>
    <t xml:space="preserve">Bureau de District Sanitaire Bukinanyana </t>
  </si>
  <si>
    <t>7.06</t>
  </si>
  <si>
    <t>7.06.1</t>
  </si>
  <si>
    <t>7.06.2</t>
  </si>
  <si>
    <t>Construction d'une borne fontaine(voir le schemas)</t>
  </si>
  <si>
    <t>Euros</t>
  </si>
  <si>
    <t>Système de collecte des eaux pluviales</t>
  </si>
  <si>
    <t>Installation d'un système de collect des eaux pluviales( 1 réservoir en maçonnerie de moellons taillés de 5 000 litres  sur un socle en maçonnerie de moellons, goutères métalliques avec ses accessoirs, naissance métallique, descente en PVC avec ses acessoires) y compris toutes sujétions et règles de l'art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</si>
</sst>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\ _F_B_u_-;\-* #,##0.00\ _F_B_u_-;_-* &quot;-&quot;??\ _F_B_u_-;_-@_-"/>
    <numFmt numFmtId="165" formatCode="_-* #,##0.00\ _€_-;\-* #,##0.00\ _€_-;_-* &quot;-&quot;??\ _€_-;_-@_-"/>
    <numFmt numFmtId="166" formatCode="#,##0.000"/>
    <numFmt numFmtId="167" formatCode="#,##0\ [$BIF]"/>
    <numFmt numFmtId="168" formatCode="#,##0\ [$EUR]"/>
    <numFmt numFmtId="169" formatCode="#,##0.00\ [$EUR]"/>
    <numFmt numFmtId="170" formatCode="_-* #,##0.00\ [$EUR]_-;\-* #,##0.00\ [$EUR]_-;_-* &quot;-&quot;??\ [$EUR]_-;_-@_-"/>
    <numFmt numFmtId="171" formatCode="_-* #,##0\ _€_-;\-* #,##0\ _€_-;_-* &quot;-&quot;??\ _€_-;_-@_-"/>
    <numFmt numFmtId="172" formatCode="#,##0.00\ _€"/>
    <numFmt numFmtId="173" formatCode="#,##0,\F;\-#,##0,\F"/>
    <numFmt numFmtId="174" formatCode="#,##0.00\ [$EUR];[Red]\-#,##0.00\ [$EUR]"/>
    <numFmt numFmtId="175" formatCode="#,##0\ [$BIF];[Red]\-#,##0\ [$BIF]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 Symbol"/>
      <family val="2"/>
    </font>
    <font>
      <b/>
      <sz val="13"/>
      <name val="Segoe UI Symbol"/>
      <family val="2"/>
    </font>
    <font>
      <b/>
      <sz val="11"/>
      <name val="Segoe UI Symbol"/>
      <family val="2"/>
    </font>
    <font>
      <sz val="11"/>
      <color theme="1"/>
      <name val="Arial"/>
      <family val="2"/>
    </font>
    <font>
      <b/>
      <sz val="11"/>
      <color theme="1"/>
      <name val="Segoe UI Symbol"/>
      <family val="2"/>
    </font>
    <font>
      <b/>
      <vertAlign val="superscript"/>
      <sz val="11"/>
      <color indexed="8"/>
      <name val="Segoe UI Symbol"/>
      <family val="2"/>
    </font>
    <font>
      <sz val="11"/>
      <color indexed="8"/>
      <name val="Calibri"/>
      <family val="2"/>
    </font>
    <font>
      <vertAlign val="superscript"/>
      <sz val="11"/>
      <color indexed="8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sz val="11"/>
      <name val="Segoe UI Symbol"/>
      <family val="2"/>
    </font>
    <font>
      <vertAlign val="superscript"/>
      <sz val="11"/>
      <color indexed="8"/>
      <name val="Segoe UI Symbol"/>
      <family val="2"/>
    </font>
    <font>
      <sz val="10"/>
      <name val="Arial"/>
      <family val="2"/>
    </font>
    <font>
      <vertAlign val="superscript"/>
      <sz val="11"/>
      <color theme="1"/>
      <name val="Segoe UI Symbol"/>
      <family val="2"/>
    </font>
    <font>
      <sz val="11"/>
      <color indexed="8"/>
      <name val="Segoe UI Symbol"/>
      <family val="2"/>
    </font>
    <font>
      <vertAlign val="superscript"/>
      <sz val="13"/>
      <color indexed="8"/>
      <name val="Candara"/>
      <family val="2"/>
    </font>
    <font>
      <b/>
      <sz val="13"/>
      <color theme="1"/>
      <name val="Candara"/>
      <family val="2"/>
    </font>
    <font>
      <b/>
      <sz val="12"/>
      <color theme="1"/>
      <name val="Segoe UI Symbol"/>
      <family val="2"/>
    </font>
    <font>
      <sz val="12"/>
      <color theme="1"/>
      <name val="Segoe UI Symbol"/>
      <family val="2"/>
    </font>
    <font>
      <sz val="12"/>
      <name val="Segoe UI Symbol"/>
      <family val="2"/>
    </font>
    <font>
      <b/>
      <sz val="12"/>
      <name val="Segoe UI Symbol"/>
      <family val="2"/>
    </font>
    <font>
      <sz val="10"/>
      <name val="Segoe UI Symbol"/>
      <family val="2"/>
    </font>
    <font>
      <sz val="12"/>
      <color theme="1"/>
      <name val="Trebuchet MS"/>
      <family val="2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vertAlign val="superscript"/>
      <sz val="12"/>
      <color indexed="8"/>
      <name val="Trebuchet MS"/>
      <family val="2"/>
    </font>
    <font>
      <sz val="12"/>
      <name val="Trebuchet MS"/>
      <family val="2"/>
    </font>
    <font>
      <vertAlign val="superscript"/>
      <sz val="12"/>
      <color theme="1"/>
      <name val="Trebuchet MS"/>
      <family val="2"/>
    </font>
    <font>
      <sz val="12"/>
      <color indexed="8"/>
      <name val="Trebuchet MS"/>
      <family val="2"/>
    </font>
    <font>
      <sz val="11"/>
      <color theme="1"/>
      <name val="Trebuchet MS"/>
      <family val="2"/>
    </font>
    <font>
      <b/>
      <sz val="14"/>
      <name val="Trebuchet MS"/>
      <family val="2"/>
    </font>
    <font>
      <b/>
      <sz val="11"/>
      <name val="Trebuchet MS"/>
      <family val="2"/>
    </font>
    <font>
      <b/>
      <sz val="11"/>
      <color theme="1"/>
      <name val="Trebuchet MS"/>
      <family val="2"/>
    </font>
    <font>
      <sz val="11"/>
      <name val="Trebuchet MS"/>
      <family val="2"/>
    </font>
    <font>
      <sz val="10"/>
      <name val="Trebuchet MS"/>
      <family val="2"/>
    </font>
    <font>
      <sz val="10"/>
      <color indexed="22"/>
      <name val="Trebuchet MS"/>
      <family val="2"/>
    </font>
    <font>
      <b/>
      <sz val="10"/>
      <color indexed="22"/>
      <name val="Trebuchet MS"/>
      <family val="2"/>
    </font>
    <font>
      <vertAlign val="superscript"/>
      <sz val="12"/>
      <name val="Trebuchet MS"/>
      <family val="2"/>
    </font>
    <font>
      <b/>
      <sz val="10"/>
      <name val="Segoe UI Symbol"/>
      <family val="2"/>
    </font>
    <font>
      <b/>
      <sz val="14"/>
      <name val="Segoe UI Symbol"/>
      <family val="2"/>
    </font>
    <font>
      <sz val="10"/>
      <color indexed="22"/>
      <name val="Segoe UI Symbol"/>
      <family val="2"/>
    </font>
    <font>
      <b/>
      <sz val="10"/>
      <color indexed="22"/>
      <name val="Segoe UI Symbol"/>
      <family val="2"/>
    </font>
    <font>
      <vertAlign val="superscript"/>
      <sz val="12"/>
      <color indexed="8"/>
      <name val="Segoe UI Symbol"/>
      <family val="2"/>
    </font>
    <font>
      <sz val="11"/>
      <color rgb="FFFF0000"/>
      <name val="Segoe UI Symbol"/>
      <family val="2"/>
    </font>
    <font>
      <vertAlign val="superscript"/>
      <sz val="13"/>
      <color indexed="8"/>
      <name val="Segoe UI Symbol"/>
      <family val="2"/>
    </font>
    <font>
      <b/>
      <sz val="13"/>
      <color theme="1"/>
      <name val="Segoe UI Symbol"/>
      <family val="2"/>
    </font>
    <font>
      <vertAlign val="superscript"/>
      <sz val="11"/>
      <name val="Segoe UI Symbol"/>
      <family val="2"/>
    </font>
    <font>
      <b/>
      <u/>
      <sz val="11"/>
      <name val="Segoe UI Symbol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4" fillId="0" borderId="0"/>
  </cellStyleXfs>
  <cellXfs count="721">
    <xf numFmtId="0" fontId="0" fillId="0" borderId="0" xfId="0"/>
    <xf numFmtId="166" fontId="2" fillId="0" borderId="0" xfId="0" applyNumberFormat="1" applyFont="1" applyAlignment="1">
      <alignment horizontal="left" vertical="top"/>
    </xf>
    <xf numFmtId="0" fontId="4" fillId="0" borderId="0" xfId="0" applyFont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2" fontId="5" fillId="0" borderId="0" xfId="0" applyNumberFormat="1" applyFont="1" applyAlignment="1">
      <alignment vertical="top"/>
    </xf>
    <xf numFmtId="0" fontId="10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top"/>
    </xf>
    <xf numFmtId="2" fontId="10" fillId="0" borderId="0" xfId="0" applyNumberFormat="1" applyFont="1" applyAlignment="1">
      <alignment vertical="top"/>
    </xf>
    <xf numFmtId="4" fontId="5" fillId="0" borderId="0" xfId="0" applyNumberFormat="1" applyFont="1" applyAlignment="1">
      <alignment vertical="top"/>
    </xf>
    <xf numFmtId="0" fontId="6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2" fontId="10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/>
    </xf>
    <xf numFmtId="169" fontId="2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/>
    </xf>
    <xf numFmtId="2" fontId="2" fillId="0" borderId="0" xfId="0" applyNumberFormat="1" applyFont="1"/>
    <xf numFmtId="3" fontId="2" fillId="0" borderId="0" xfId="0" applyNumberFormat="1" applyFont="1"/>
    <xf numFmtId="0" fontId="2" fillId="0" borderId="0" xfId="0" applyFont="1" applyAlignment="1">
      <alignment vertical="top"/>
    </xf>
    <xf numFmtId="168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/>
    </xf>
    <xf numFmtId="169" fontId="2" fillId="0" borderId="1" xfId="0" applyNumberFormat="1" applyFont="1" applyBorder="1" applyAlignment="1">
      <alignment horizontal="right"/>
    </xf>
    <xf numFmtId="166" fontId="2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166" fontId="2" fillId="0" borderId="0" xfId="0" applyNumberFormat="1" applyFont="1"/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vertical="top" wrapText="1"/>
    </xf>
    <xf numFmtId="168" fontId="2" fillId="0" borderId="0" xfId="0" applyNumberFormat="1" applyFont="1"/>
    <xf numFmtId="0" fontId="12" fillId="0" borderId="1" xfId="0" applyFont="1" applyBorder="1" applyAlignment="1">
      <alignment horizontal="right" vertical="top" wrapText="1"/>
    </xf>
    <xf numFmtId="169" fontId="2" fillId="0" borderId="0" xfId="0" applyNumberFormat="1" applyFont="1"/>
    <xf numFmtId="4" fontId="2" fillId="0" borderId="0" xfId="0" applyNumberFormat="1" applyFont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166" fontId="2" fillId="0" borderId="6" xfId="0" applyNumberFormat="1" applyFont="1" applyBorder="1" applyAlignment="1">
      <alignment horizontal="left" vertical="top"/>
    </xf>
    <xf numFmtId="166" fontId="2" fillId="0" borderId="7" xfId="0" applyNumberFormat="1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166" fontId="2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left" vertical="top"/>
    </xf>
    <xf numFmtId="0" fontId="4" fillId="0" borderId="1" xfId="0" applyFont="1" applyBorder="1"/>
    <xf numFmtId="166" fontId="6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12" fillId="0" borderId="1" xfId="0" applyFont="1" applyBorder="1" applyAlignment="1">
      <alignment vertical="top" wrapText="1"/>
    </xf>
    <xf numFmtId="3" fontId="2" fillId="0" borderId="0" xfId="0" applyNumberFormat="1" applyFont="1" applyAlignment="1">
      <alignment vertical="top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18" fillId="0" borderId="1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0" fontId="19" fillId="0" borderId="0" xfId="0" applyFont="1"/>
    <xf numFmtId="0" fontId="19" fillId="2" borderId="1" xfId="0" applyFont="1" applyFill="1" applyBorder="1"/>
    <xf numFmtId="0" fontId="20" fillId="0" borderId="1" xfId="0" applyFont="1" applyBorder="1"/>
    <xf numFmtId="0" fontId="19" fillId="0" borderId="1" xfId="0" applyFont="1" applyBorder="1"/>
    <xf numFmtId="0" fontId="19" fillId="3" borderId="1" xfId="0" applyFont="1" applyFill="1" applyBorder="1"/>
    <xf numFmtId="0" fontId="20" fillId="0" borderId="1" xfId="0" applyFont="1" applyBorder="1" applyAlignment="1">
      <alignment vertical="top"/>
    </xf>
    <xf numFmtId="0" fontId="20" fillId="0" borderId="1" xfId="0" applyFont="1" applyBorder="1" applyAlignment="1">
      <alignment vertical="top" wrapText="1"/>
    </xf>
    <xf numFmtId="2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vertical="top"/>
    </xf>
    <xf numFmtId="2" fontId="21" fillId="0" borderId="1" xfId="0" applyNumberFormat="1" applyFont="1" applyBorder="1" applyAlignment="1">
      <alignment horizontal="center" vertical="center"/>
    </xf>
    <xf numFmtId="0" fontId="20" fillId="4" borderId="1" xfId="0" applyFont="1" applyFill="1" applyBorder="1"/>
    <xf numFmtId="0" fontId="20" fillId="4" borderId="1" xfId="0" applyFont="1" applyFill="1" applyBorder="1" applyAlignment="1">
      <alignment wrapText="1"/>
    </xf>
    <xf numFmtId="0" fontId="19" fillId="0" borderId="9" xfId="0" applyFont="1" applyBorder="1"/>
    <xf numFmtId="0" fontId="20" fillId="0" borderId="3" xfId="0" applyFont="1" applyBorder="1"/>
    <xf numFmtId="0" fontId="19" fillId="0" borderId="3" xfId="0" applyFont="1" applyBorder="1"/>
    <xf numFmtId="0" fontId="19" fillId="4" borderId="1" xfId="0" applyFont="1" applyFill="1" applyBorder="1"/>
    <xf numFmtId="0" fontId="19" fillId="5" borderId="3" xfId="0" applyFont="1" applyFill="1" applyBorder="1"/>
    <xf numFmtId="0" fontId="19" fillId="5" borderId="1" xfId="0" applyFont="1" applyFill="1" applyBorder="1" applyAlignment="1">
      <alignment horizontal="left"/>
    </xf>
    <xf numFmtId="2" fontId="20" fillId="5" borderId="1" xfId="0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top" wrapText="1"/>
    </xf>
    <xf numFmtId="0" fontId="20" fillId="4" borderId="1" xfId="0" applyFont="1" applyFill="1" applyBorder="1" applyAlignment="1">
      <alignment horizontal="left"/>
    </xf>
    <xf numFmtId="0" fontId="21" fillId="4" borderId="1" xfId="0" applyFont="1" applyFill="1" applyBorder="1" applyAlignment="1">
      <alignment vertical="top" wrapText="1"/>
    </xf>
    <xf numFmtId="0" fontId="20" fillId="0" borderId="0" xfId="0" applyFont="1" applyAlignment="1">
      <alignment vertical="top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0" fillId="4" borderId="4" xfId="0" applyFont="1" applyFill="1" applyBorder="1"/>
    <xf numFmtId="0" fontId="20" fillId="5" borderId="1" xfId="0" applyFont="1" applyFill="1" applyBorder="1" applyAlignment="1">
      <alignment horizontal="center" vertical="center"/>
    </xf>
    <xf numFmtId="0" fontId="20" fillId="0" borderId="3" xfId="0" applyFont="1" applyBorder="1" applyAlignment="1">
      <alignment vertical="top"/>
    </xf>
    <xf numFmtId="0" fontId="4" fillId="0" borderId="12" xfId="0" applyFont="1" applyBorder="1"/>
    <xf numFmtId="0" fontId="2" fillId="0" borderId="12" xfId="0" applyFont="1" applyBorder="1"/>
    <xf numFmtId="0" fontId="2" fillId="0" borderId="12" xfId="0" applyFont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167" fontId="4" fillId="0" borderId="0" xfId="0" applyNumberFormat="1" applyFont="1" applyAlignment="1">
      <alignment horizontal="center" vertical="center" wrapText="1"/>
    </xf>
    <xf numFmtId="165" fontId="2" fillId="0" borderId="1" xfId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169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9" fontId="6" fillId="0" borderId="1" xfId="0" applyNumberFormat="1" applyFont="1" applyBorder="1" applyAlignment="1">
      <alignment horizontal="center" vertical="center"/>
    </xf>
    <xf numFmtId="169" fontId="12" fillId="0" borderId="1" xfId="0" applyNumberFormat="1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0" fontId="2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171" fontId="20" fillId="0" borderId="1" xfId="1" applyNumberFormat="1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/>
    </xf>
    <xf numFmtId="171" fontId="19" fillId="2" borderId="1" xfId="1" applyNumberFormat="1" applyFon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2" fontId="20" fillId="0" borderId="13" xfId="0" applyNumberFormat="1" applyFont="1" applyBorder="1" applyAlignment="1">
      <alignment horizontal="center" vertical="center"/>
    </xf>
    <xf numFmtId="168" fontId="2" fillId="0" borderId="14" xfId="0" applyNumberFormat="1" applyFont="1" applyBorder="1" applyAlignment="1">
      <alignment horizontal="center" vertical="center"/>
    </xf>
    <xf numFmtId="168" fontId="2" fillId="0" borderId="13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vertical="top"/>
    </xf>
    <xf numFmtId="0" fontId="21" fillId="0" borderId="9" xfId="0" applyFont="1" applyBorder="1"/>
    <xf numFmtId="0" fontId="21" fillId="0" borderId="16" xfId="0" applyFont="1" applyBorder="1"/>
    <xf numFmtId="0" fontId="22" fillId="0" borderId="17" xfId="0" applyFont="1" applyBorder="1"/>
    <xf numFmtId="0" fontId="20" fillId="0" borderId="9" xfId="0" applyFont="1" applyBorder="1" applyAlignment="1">
      <alignment horizontal="center" vertical="center"/>
    </xf>
    <xf numFmtId="2" fontId="20" fillId="0" borderId="20" xfId="0" applyNumberFormat="1" applyFont="1" applyBorder="1" applyAlignment="1">
      <alignment horizontal="center" vertical="center"/>
    </xf>
    <xf numFmtId="168" fontId="2" fillId="0" borderId="20" xfId="0" applyNumberFormat="1" applyFont="1" applyBorder="1" applyAlignment="1">
      <alignment horizontal="center" vertical="center"/>
    </xf>
    <xf numFmtId="169" fontId="6" fillId="0" borderId="21" xfId="0" applyNumberFormat="1" applyFont="1" applyBorder="1" applyAlignment="1">
      <alignment horizontal="center" vertical="center"/>
    </xf>
    <xf numFmtId="2" fontId="20" fillId="0" borderId="19" xfId="0" applyNumberFormat="1" applyFont="1" applyBorder="1" applyAlignment="1">
      <alignment horizontal="center" vertical="center"/>
    </xf>
    <xf numFmtId="168" fontId="2" fillId="0" borderId="19" xfId="0" applyNumberFormat="1" applyFont="1" applyBorder="1" applyAlignment="1">
      <alignment horizontal="center" vertical="center"/>
    </xf>
    <xf numFmtId="0" fontId="0" fillId="0" borderId="22" xfId="0" applyBorder="1"/>
    <xf numFmtId="0" fontId="20" fillId="0" borderId="23" xfId="0" applyFont="1" applyBorder="1" applyAlignment="1">
      <alignment horizontal="center" vertical="center"/>
    </xf>
    <xf numFmtId="0" fontId="20" fillId="0" borderId="9" xfId="0" applyFont="1" applyBorder="1" applyAlignment="1">
      <alignment wrapText="1"/>
    </xf>
    <xf numFmtId="2" fontId="20" fillId="0" borderId="9" xfId="0" applyNumberFormat="1" applyFont="1" applyBorder="1" applyAlignment="1">
      <alignment horizontal="center" vertical="center"/>
    </xf>
    <xf numFmtId="168" fontId="2" fillId="0" borderId="9" xfId="0" applyNumberFormat="1" applyFont="1" applyBorder="1" applyAlignment="1">
      <alignment horizontal="center" vertical="center"/>
    </xf>
    <xf numFmtId="0" fontId="6" fillId="0" borderId="18" xfId="0" applyFont="1" applyBorder="1"/>
    <xf numFmtId="0" fontId="2" fillId="0" borderId="23" xfId="0" applyFont="1" applyBorder="1" applyAlignment="1">
      <alignment horizontal="center" vertical="center"/>
    </xf>
    <xf numFmtId="166" fontId="2" fillId="0" borderId="23" xfId="0" applyNumberFormat="1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0" fontId="2" fillId="0" borderId="22" xfId="0" applyFont="1" applyBorder="1"/>
    <xf numFmtId="169" fontId="6" fillId="0" borderId="25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174" fontId="6" fillId="0" borderId="32" xfId="0" applyNumberFormat="1" applyFont="1" applyBorder="1" applyAlignment="1">
      <alignment horizontal="center" vertical="center" wrapText="1"/>
    </xf>
    <xf numFmtId="174" fontId="4" fillId="0" borderId="32" xfId="0" applyNumberFormat="1" applyFont="1" applyBorder="1" applyAlignment="1">
      <alignment horizontal="center" vertical="center" wrapText="1"/>
    </xf>
    <xf numFmtId="175" fontId="6" fillId="0" borderId="32" xfId="0" applyNumberFormat="1" applyFont="1" applyBorder="1" applyAlignment="1">
      <alignment horizontal="center" vertical="center" wrapText="1"/>
    </xf>
    <xf numFmtId="175" fontId="2" fillId="0" borderId="34" xfId="0" applyNumberFormat="1" applyFont="1" applyBorder="1" applyAlignment="1">
      <alignment horizontal="center" vertical="center"/>
    </xf>
    <xf numFmtId="166" fontId="23" fillId="0" borderId="35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left" vertical="center"/>
    </xf>
    <xf numFmtId="174" fontId="4" fillId="0" borderId="37" xfId="0" applyNumberFormat="1" applyFont="1" applyBorder="1" applyAlignment="1">
      <alignment horizontal="center" vertical="center"/>
    </xf>
    <xf numFmtId="173" fontId="2" fillId="0" borderId="0" xfId="0" applyNumberFormat="1" applyFont="1"/>
    <xf numFmtId="49" fontId="2" fillId="0" borderId="3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66" fontId="23" fillId="0" borderId="31" xfId="0" applyNumberFormat="1" applyFont="1" applyBorder="1" applyAlignment="1">
      <alignment horizontal="center" vertical="center" wrapText="1"/>
    </xf>
    <xf numFmtId="166" fontId="2" fillId="0" borderId="31" xfId="0" applyNumberFormat="1" applyFont="1" applyBorder="1" applyAlignment="1">
      <alignment horizontal="center" vertical="center" wrapText="1"/>
    </xf>
    <xf numFmtId="166" fontId="2" fillId="0" borderId="3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166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165" fontId="25" fillId="0" borderId="0" xfId="0" applyNumberFormat="1" applyFont="1" applyAlignment="1">
      <alignment horizontal="center" vertical="center" wrapText="1"/>
    </xf>
    <xf numFmtId="0" fontId="24" fillId="0" borderId="0" xfId="0" applyFont="1"/>
    <xf numFmtId="0" fontId="25" fillId="0" borderId="0" xfId="0" applyFont="1" applyAlignment="1">
      <alignment horizontal="center" vertical="center" wrapText="1"/>
    </xf>
    <xf numFmtId="165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5" fontId="24" fillId="0" borderId="1" xfId="0" applyNumberFormat="1" applyFont="1" applyBorder="1" applyAlignment="1">
      <alignment horizontal="center"/>
    </xf>
    <xf numFmtId="3" fontId="24" fillId="0" borderId="0" xfId="0" applyNumberFormat="1" applyFont="1"/>
    <xf numFmtId="0" fontId="24" fillId="0" borderId="1" xfId="0" applyFont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165" fontId="24" fillId="0" borderId="1" xfId="0" applyNumberFormat="1" applyFont="1" applyBorder="1" applyAlignment="1">
      <alignment horizontal="center" vertical="top"/>
    </xf>
    <xf numFmtId="0" fontId="24" fillId="0" borderId="1" xfId="0" applyFont="1" applyBorder="1" applyAlignment="1">
      <alignment wrapText="1"/>
    </xf>
    <xf numFmtId="0" fontId="28" fillId="0" borderId="1" xfId="0" applyFont="1" applyBorder="1" applyAlignment="1">
      <alignment horizontal="center"/>
    </xf>
    <xf numFmtId="165" fontId="24" fillId="4" borderId="1" xfId="0" applyNumberFormat="1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vertical="top" wrapText="1"/>
    </xf>
    <xf numFmtId="0" fontId="24" fillId="4" borderId="1" xfId="0" applyFont="1" applyFill="1" applyBorder="1" applyAlignment="1">
      <alignment horizontal="center" vertical="top"/>
    </xf>
    <xf numFmtId="165" fontId="24" fillId="4" borderId="1" xfId="0" applyNumberFormat="1" applyFont="1" applyFill="1" applyBorder="1" applyAlignment="1">
      <alignment horizontal="center"/>
    </xf>
    <xf numFmtId="0" fontId="24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left" vertical="top" wrapText="1"/>
    </xf>
    <xf numFmtId="0" fontId="24" fillId="4" borderId="0" xfId="0" applyFont="1" applyFill="1"/>
    <xf numFmtId="0" fontId="24" fillId="0" borderId="1" xfId="0" applyFont="1" applyBorder="1"/>
    <xf numFmtId="0" fontId="24" fillId="4" borderId="1" xfId="0" applyFont="1" applyFill="1" applyBorder="1" applyAlignment="1">
      <alignment wrapText="1"/>
    </xf>
    <xf numFmtId="166" fontId="24" fillId="0" borderId="1" xfId="0" applyNumberFormat="1" applyFont="1" applyBorder="1" applyAlignment="1">
      <alignment horizontal="center"/>
    </xf>
    <xf numFmtId="0" fontId="25" fillId="0" borderId="1" xfId="0" applyFont="1" applyBorder="1"/>
    <xf numFmtId="0" fontId="24" fillId="4" borderId="1" xfId="0" applyFont="1" applyFill="1" applyBorder="1"/>
    <xf numFmtId="0" fontId="29" fillId="4" borderId="1" xfId="0" applyFont="1" applyFill="1" applyBorder="1" applyAlignment="1">
      <alignment horizontal="center"/>
    </xf>
    <xf numFmtId="0" fontId="24" fillId="4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right"/>
    </xf>
    <xf numFmtId="0" fontId="28" fillId="4" borderId="1" xfId="0" applyFont="1" applyFill="1" applyBorder="1"/>
    <xf numFmtId="0" fontId="26" fillId="4" borderId="1" xfId="0" applyFont="1" applyFill="1" applyBorder="1"/>
    <xf numFmtId="0" fontId="25" fillId="8" borderId="1" xfId="0" applyFont="1" applyFill="1" applyBorder="1" applyAlignment="1">
      <alignment horizontal="right"/>
    </xf>
    <xf numFmtId="0" fontId="28" fillId="8" borderId="1" xfId="0" applyFont="1" applyFill="1" applyBorder="1" applyAlignment="1">
      <alignment horizontal="center"/>
    </xf>
    <xf numFmtId="165" fontId="24" fillId="8" borderId="1" xfId="0" applyNumberFormat="1" applyFont="1" applyFill="1" applyBorder="1" applyAlignment="1">
      <alignment horizontal="center"/>
    </xf>
    <xf numFmtId="0" fontId="31" fillId="0" borderId="0" xfId="0" applyFont="1"/>
    <xf numFmtId="0" fontId="34" fillId="0" borderId="1" xfId="0" applyFont="1" applyBorder="1" applyAlignment="1">
      <alignment horizontal="center" vertical="top"/>
    </xf>
    <xf numFmtId="0" fontId="36" fillId="0" borderId="0" xfId="0" applyFont="1" applyAlignment="1">
      <alignment horizontal="center" vertical="top"/>
    </xf>
    <xf numFmtId="0" fontId="37" fillId="0" borderId="0" xfId="0" applyFont="1" applyAlignment="1">
      <alignment horizontal="center" vertical="top"/>
    </xf>
    <xf numFmtId="171" fontId="38" fillId="0" borderId="0" xfId="0" applyNumberFormat="1" applyFont="1" applyAlignment="1">
      <alignment horizontal="center" vertical="top"/>
    </xf>
    <xf numFmtId="0" fontId="31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 vertical="top"/>
    </xf>
    <xf numFmtId="0" fontId="34" fillId="0" borderId="1" xfId="0" applyFont="1" applyBorder="1" applyAlignment="1">
      <alignment horizontal="center"/>
    </xf>
    <xf numFmtId="0" fontId="31" fillId="0" borderId="1" xfId="0" applyFont="1" applyBorder="1" applyAlignment="1">
      <alignment wrapText="1"/>
    </xf>
    <xf numFmtId="0" fontId="31" fillId="0" borderId="8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top"/>
    </xf>
    <xf numFmtId="0" fontId="31" fillId="0" borderId="1" xfId="0" applyFont="1" applyBorder="1"/>
    <xf numFmtId="0" fontId="31" fillId="0" borderId="1" xfId="0" applyFont="1" applyBorder="1" applyAlignment="1">
      <alignment horizontal="center" vertical="center"/>
    </xf>
    <xf numFmtId="0" fontId="34" fillId="0" borderId="1" xfId="0" applyFont="1" applyBorder="1"/>
    <xf numFmtId="0" fontId="35" fillId="0" borderId="1" xfId="0" applyFont="1" applyBorder="1" applyAlignment="1">
      <alignment vertical="top" wrapText="1"/>
    </xf>
    <xf numFmtId="0" fontId="33" fillId="0" borderId="1" xfId="0" applyFont="1" applyBorder="1" applyAlignment="1">
      <alignment vertical="top" wrapText="1"/>
    </xf>
    <xf numFmtId="0" fontId="34" fillId="0" borderId="1" xfId="0" applyFont="1" applyBorder="1" applyAlignment="1">
      <alignment wrapText="1"/>
    </xf>
    <xf numFmtId="0" fontId="31" fillId="4" borderId="1" xfId="0" applyFont="1" applyFill="1" applyBorder="1"/>
    <xf numFmtId="0" fontId="34" fillId="2" borderId="1" xfId="0" applyFont="1" applyFill="1" applyBorder="1"/>
    <xf numFmtId="0" fontId="34" fillId="2" borderId="1" xfId="0" applyFont="1" applyFill="1" applyBorder="1" applyAlignment="1">
      <alignment horizontal="left" vertical="top"/>
    </xf>
    <xf numFmtId="0" fontId="34" fillId="4" borderId="1" xfId="0" applyFont="1" applyFill="1" applyBorder="1"/>
    <xf numFmtId="165" fontId="31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165" fontId="25" fillId="0" borderId="0" xfId="0" applyNumberFormat="1" applyFont="1" applyAlignment="1">
      <alignment horizontal="right" vertical="top" wrapText="1"/>
    </xf>
    <xf numFmtId="166" fontId="25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166" fontId="25" fillId="0" borderId="9" xfId="0" applyNumberFormat="1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165" fontId="25" fillId="0" borderId="9" xfId="0" applyNumberFormat="1" applyFont="1" applyBorder="1" applyAlignment="1">
      <alignment horizontal="center" vertical="center" wrapText="1"/>
    </xf>
    <xf numFmtId="165" fontId="25" fillId="0" borderId="9" xfId="0" applyNumberFormat="1" applyFont="1" applyBorder="1" applyAlignment="1">
      <alignment horizontal="left" vertical="center" wrapText="1"/>
    </xf>
    <xf numFmtId="0" fontId="25" fillId="6" borderId="3" xfId="0" applyFont="1" applyFill="1" applyBorder="1" applyAlignment="1">
      <alignment horizontal="left" vertical="top" wrapText="1"/>
    </xf>
    <xf numFmtId="0" fontId="25" fillId="6" borderId="3" xfId="0" applyFont="1" applyFill="1" applyBorder="1" applyAlignment="1">
      <alignment vertical="top" wrapText="1"/>
    </xf>
    <xf numFmtId="0" fontId="26" fillId="4" borderId="1" xfId="0" applyFont="1" applyFill="1" applyBorder="1" applyAlignment="1">
      <alignment horizontal="center" vertical="top"/>
    </xf>
    <xf numFmtId="165" fontId="24" fillId="0" borderId="1" xfId="0" applyNumberFormat="1" applyFont="1" applyBorder="1"/>
    <xf numFmtId="165" fontId="24" fillId="0" borderId="1" xfId="0" applyNumberFormat="1" applyFont="1" applyBorder="1" applyAlignment="1">
      <alignment horizontal="right"/>
    </xf>
    <xf numFmtId="165" fontId="24" fillId="0" borderId="1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left"/>
    </xf>
    <xf numFmtId="0" fontId="25" fillId="7" borderId="1" xfId="0" applyFont="1" applyFill="1" applyBorder="1" applyAlignment="1">
      <alignment horizontal="left"/>
    </xf>
    <xf numFmtId="166" fontId="24" fillId="0" borderId="2" xfId="0" applyNumberFormat="1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4" fillId="7" borderId="2" xfId="0" applyFont="1" applyFill="1" applyBorder="1" applyAlignment="1">
      <alignment horizontal="left" vertical="top" wrapText="1"/>
    </xf>
    <xf numFmtId="0" fontId="26" fillId="7" borderId="2" xfId="0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/>
    </xf>
    <xf numFmtId="0" fontId="24" fillId="4" borderId="2" xfId="0" applyFont="1" applyFill="1" applyBorder="1" applyAlignment="1">
      <alignment horizontal="left" vertical="top" wrapText="1"/>
    </xf>
    <xf numFmtId="165" fontId="24" fillId="0" borderId="1" xfId="0" applyNumberFormat="1" applyFont="1" applyBorder="1" applyAlignment="1">
      <alignment horizontal="right" vertical="top"/>
    </xf>
    <xf numFmtId="0" fontId="24" fillId="4" borderId="1" xfId="0" applyFont="1" applyFill="1" applyBorder="1" applyAlignment="1">
      <alignment vertical="top"/>
    </xf>
    <xf numFmtId="0" fontId="24" fillId="4" borderId="1" xfId="0" applyFont="1" applyFill="1" applyBorder="1" applyAlignment="1">
      <alignment horizontal="left" vertical="top" wrapText="1"/>
    </xf>
    <xf numFmtId="0" fontId="24" fillId="4" borderId="0" xfId="0" applyFont="1" applyFill="1" applyAlignment="1">
      <alignment vertical="top"/>
    </xf>
    <xf numFmtId="165" fontId="24" fillId="4" borderId="1" xfId="0" applyNumberFormat="1" applyFont="1" applyFill="1" applyBorder="1" applyAlignment="1">
      <alignment horizontal="center" vertical="top"/>
    </xf>
    <xf numFmtId="0" fontId="26" fillId="7" borderId="1" xfId="0" applyFont="1" applyFill="1" applyBorder="1" applyAlignment="1">
      <alignment horizontal="right" vertical="top" wrapText="1"/>
    </xf>
    <xf numFmtId="0" fontId="25" fillId="6" borderId="1" xfId="0" applyFont="1" applyFill="1" applyBorder="1" applyAlignment="1">
      <alignment vertical="top"/>
    </xf>
    <xf numFmtId="0" fontId="28" fillId="4" borderId="1" xfId="0" applyFont="1" applyFill="1" applyBorder="1" applyAlignment="1">
      <alignment vertical="top"/>
    </xf>
    <xf numFmtId="0" fontId="25" fillId="4" borderId="3" xfId="0" applyFont="1" applyFill="1" applyBorder="1" applyAlignment="1">
      <alignment vertical="top" wrapText="1"/>
    </xf>
    <xf numFmtId="0" fontId="25" fillId="4" borderId="1" xfId="0" applyFont="1" applyFill="1" applyBorder="1" applyAlignment="1">
      <alignment vertical="top"/>
    </xf>
    <xf numFmtId="0" fontId="26" fillId="7" borderId="1" xfId="0" applyFont="1" applyFill="1" applyBorder="1" applyAlignment="1">
      <alignment vertical="top" wrapText="1"/>
    </xf>
    <xf numFmtId="166" fontId="26" fillId="0" borderId="1" xfId="0" applyNumberFormat="1" applyFont="1" applyBorder="1" applyAlignment="1">
      <alignment horizontal="center"/>
    </xf>
    <xf numFmtId="0" fontId="28" fillId="4" borderId="1" xfId="2" applyFont="1" applyFill="1" applyBorder="1" applyAlignment="1">
      <alignment horizontal="center"/>
    </xf>
    <xf numFmtId="0" fontId="24" fillId="0" borderId="3" xfId="0" applyFont="1" applyBorder="1"/>
    <xf numFmtId="0" fontId="25" fillId="4" borderId="1" xfId="0" applyFont="1" applyFill="1" applyBorder="1" applyAlignment="1">
      <alignment horizontal="center" vertical="top"/>
    </xf>
    <xf numFmtId="0" fontId="28" fillId="4" borderId="1" xfId="0" applyFont="1" applyFill="1" applyBorder="1" applyAlignment="1">
      <alignment vertical="top" wrapText="1"/>
    </xf>
    <xf numFmtId="0" fontId="28" fillId="4" borderId="1" xfId="0" applyFont="1" applyFill="1" applyBorder="1" applyAlignment="1">
      <alignment horizontal="center" vertical="top"/>
    </xf>
    <xf numFmtId="0" fontId="25" fillId="7" borderId="1" xfId="0" applyFont="1" applyFill="1" applyBorder="1" applyAlignment="1">
      <alignment vertical="top"/>
    </xf>
    <xf numFmtId="0" fontId="25" fillId="7" borderId="3" xfId="0" applyFont="1" applyFill="1" applyBorder="1" applyAlignment="1">
      <alignment vertical="top" wrapText="1"/>
    </xf>
    <xf numFmtId="0" fontId="24" fillId="0" borderId="1" xfId="0" applyFont="1" applyBorder="1" applyAlignment="1">
      <alignment horizontal="center" vertical="top"/>
    </xf>
    <xf numFmtId="166" fontId="24" fillId="4" borderId="1" xfId="0" applyNumberFormat="1" applyFont="1" applyFill="1" applyBorder="1" applyAlignment="1">
      <alignment horizontal="left"/>
    </xf>
    <xf numFmtId="166" fontId="24" fillId="4" borderId="1" xfId="0" applyNumberFormat="1" applyFont="1" applyFill="1" applyBorder="1" applyAlignment="1">
      <alignment horizontal="left" vertical="top"/>
    </xf>
    <xf numFmtId="0" fontId="28" fillId="4" borderId="1" xfId="0" applyFont="1" applyFill="1" applyBorder="1" applyAlignment="1">
      <alignment horizontal="center"/>
    </xf>
    <xf numFmtId="166" fontId="25" fillId="7" borderId="1" xfId="0" applyNumberFormat="1" applyFont="1" applyFill="1" applyBorder="1" applyAlignment="1">
      <alignment horizontal="center"/>
    </xf>
    <xf numFmtId="0" fontId="25" fillId="7" borderId="1" xfId="0" applyFont="1" applyFill="1" applyBorder="1"/>
    <xf numFmtId="166" fontId="24" fillId="4" borderId="1" xfId="0" applyNumberFormat="1" applyFont="1" applyFill="1" applyBorder="1" applyAlignment="1">
      <alignment horizontal="center"/>
    </xf>
    <xf numFmtId="0" fontId="24" fillId="4" borderId="1" xfId="0" applyFont="1" applyFill="1" applyBorder="1" applyAlignment="1">
      <alignment horizontal="left"/>
    </xf>
    <xf numFmtId="0" fontId="24" fillId="4" borderId="1" xfId="0" applyFont="1" applyFill="1" applyBorder="1" applyAlignment="1">
      <alignment horizontal="left" vertical="top"/>
    </xf>
    <xf numFmtId="0" fontId="24" fillId="0" borderId="0" xfId="0" applyFont="1" applyAlignment="1">
      <alignment vertical="center"/>
    </xf>
    <xf numFmtId="166" fontId="25" fillId="4" borderId="1" xfId="0" applyNumberFormat="1" applyFont="1" applyFill="1" applyBorder="1" applyAlignment="1">
      <alignment horizontal="center" vertical="top"/>
    </xf>
    <xf numFmtId="0" fontId="25" fillId="7" borderId="1" xfId="0" applyFont="1" applyFill="1" applyBorder="1" applyAlignment="1">
      <alignment vertical="top" wrapText="1"/>
    </xf>
    <xf numFmtId="165" fontId="24" fillId="4" borderId="1" xfId="0" applyNumberFormat="1" applyFont="1" applyFill="1" applyBorder="1" applyAlignment="1">
      <alignment horizontal="right"/>
    </xf>
    <xf numFmtId="166" fontId="24" fillId="4" borderId="1" xfId="0" applyNumberFormat="1" applyFont="1" applyFill="1" applyBorder="1" applyAlignment="1">
      <alignment horizontal="center" vertical="top"/>
    </xf>
    <xf numFmtId="0" fontId="26" fillId="7" borderId="1" xfId="0" applyFont="1" applyFill="1" applyBorder="1" applyAlignment="1">
      <alignment horizontal="left" vertical="top" wrapText="1"/>
    </xf>
    <xf numFmtId="0" fontId="25" fillId="7" borderId="1" xfId="0" applyFont="1" applyFill="1" applyBorder="1" applyAlignment="1">
      <alignment horizontal="right"/>
    </xf>
    <xf numFmtId="166" fontId="24" fillId="0" borderId="24" xfId="0" applyNumberFormat="1" applyFont="1" applyBorder="1" applyAlignment="1">
      <alignment horizontal="center"/>
    </xf>
    <xf numFmtId="165" fontId="24" fillId="0" borderId="0" xfId="0" applyNumberFormat="1" applyFont="1"/>
    <xf numFmtId="165" fontId="24" fillId="8" borderId="1" xfId="0" applyNumberFormat="1" applyFont="1" applyFill="1" applyBorder="1" applyAlignment="1">
      <alignment horizontal="right" vertical="top"/>
    </xf>
    <xf numFmtId="165" fontId="26" fillId="8" borderId="1" xfId="0" applyNumberFormat="1" applyFont="1" applyFill="1" applyBorder="1" applyAlignment="1">
      <alignment horizontal="right" vertical="top"/>
    </xf>
    <xf numFmtId="0" fontId="26" fillId="0" borderId="1" xfId="0" applyFont="1" applyBorder="1" applyAlignment="1">
      <alignment horizontal="left" vertical="top"/>
    </xf>
    <xf numFmtId="0" fontId="26" fillId="0" borderId="0" xfId="0" applyFont="1"/>
    <xf numFmtId="0" fontId="31" fillId="7" borderId="2" xfId="0" applyFont="1" applyFill="1" applyBorder="1" applyAlignment="1">
      <alignment horizontal="left" vertical="top" wrapText="1"/>
    </xf>
    <xf numFmtId="0" fontId="34" fillId="7" borderId="2" xfId="0" applyFont="1" applyFill="1" applyBorder="1" applyAlignment="1">
      <alignment horizontal="left" vertical="top" wrapText="1"/>
    </xf>
    <xf numFmtId="0" fontId="31" fillId="4" borderId="2" xfId="0" applyFont="1" applyFill="1" applyBorder="1" applyAlignment="1">
      <alignment horizontal="left" vertical="top" wrapText="1"/>
    </xf>
    <xf numFmtId="171" fontId="34" fillId="2" borderId="1" xfId="1" applyNumberFormat="1" applyFont="1" applyFill="1" applyBorder="1" applyAlignment="1">
      <alignment horizontal="left" vertical="top"/>
    </xf>
    <xf numFmtId="171" fontId="31" fillId="0" borderId="1" xfId="1" applyNumberFormat="1" applyFont="1" applyFill="1" applyBorder="1" applyAlignment="1">
      <alignment horizontal="left" vertical="top"/>
    </xf>
    <xf numFmtId="0" fontId="26" fillId="4" borderId="1" xfId="0" applyFont="1" applyFill="1" applyBorder="1" applyAlignment="1">
      <alignment vertical="top"/>
    </xf>
    <xf numFmtId="0" fontId="26" fillId="4" borderId="1" xfId="0" applyFont="1" applyFill="1" applyBorder="1" applyAlignment="1">
      <alignment horizontal="left" vertical="top" wrapText="1"/>
    </xf>
    <xf numFmtId="166" fontId="26" fillId="4" borderId="1" xfId="0" applyNumberFormat="1" applyFont="1" applyFill="1" applyBorder="1" applyAlignment="1">
      <alignment horizontal="left"/>
    </xf>
    <xf numFmtId="166" fontId="26" fillId="4" borderId="1" xfId="0" applyNumberFormat="1" applyFont="1" applyFill="1" applyBorder="1" applyAlignment="1">
      <alignment horizontal="left" vertical="top"/>
    </xf>
    <xf numFmtId="166" fontId="26" fillId="4" borderId="1" xfId="0" applyNumberFormat="1" applyFont="1" applyFill="1" applyBorder="1" applyAlignment="1">
      <alignment horizontal="center"/>
    </xf>
    <xf numFmtId="0" fontId="25" fillId="4" borderId="1" xfId="0" applyFont="1" applyFill="1" applyBorder="1" applyAlignment="1">
      <alignment vertical="top" wrapText="1"/>
    </xf>
    <xf numFmtId="166" fontId="28" fillId="4" borderId="1" xfId="0" applyNumberFormat="1" applyFont="1" applyFill="1" applyBorder="1" applyAlignment="1">
      <alignment horizontal="center"/>
    </xf>
    <xf numFmtId="4" fontId="35" fillId="0" borderId="1" xfId="0" applyNumberFormat="1" applyFont="1" applyBorder="1" applyAlignment="1">
      <alignment vertical="center"/>
    </xf>
    <xf numFmtId="4" fontId="35" fillId="0" borderId="1" xfId="0" applyNumberFormat="1" applyFont="1" applyBorder="1" applyAlignment="1">
      <alignment horizontal="center" vertical="center"/>
    </xf>
    <xf numFmtId="166" fontId="35" fillId="0" borderId="1" xfId="0" applyNumberFormat="1" applyFont="1" applyBorder="1" applyAlignment="1">
      <alignment horizontal="center" vertical="top" wrapText="1"/>
    </xf>
    <xf numFmtId="0" fontId="35" fillId="0" borderId="0" xfId="0" applyFont="1" applyAlignment="1">
      <alignment vertical="top" wrapText="1"/>
    </xf>
    <xf numFmtId="2" fontId="31" fillId="0" borderId="1" xfId="0" applyNumberFormat="1" applyFont="1" applyBorder="1" applyAlignment="1">
      <alignment horizontal="left" vertical="top"/>
    </xf>
    <xf numFmtId="2" fontId="34" fillId="2" borderId="1" xfId="0" applyNumberFormat="1" applyFont="1" applyFill="1" applyBorder="1" applyAlignment="1">
      <alignment horizontal="left" vertical="top"/>
    </xf>
    <xf numFmtId="0" fontId="25" fillId="4" borderId="1" xfId="0" applyFont="1" applyFill="1" applyBorder="1" applyAlignment="1">
      <alignment horizontal="right"/>
    </xf>
    <xf numFmtId="2" fontId="31" fillId="0" borderId="1" xfId="0" applyNumberFormat="1" applyFont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165" fontId="24" fillId="4" borderId="1" xfId="0" applyNumberFormat="1" applyFont="1" applyFill="1" applyBorder="1" applyAlignment="1">
      <alignment vertical="top"/>
    </xf>
    <xf numFmtId="165" fontId="24" fillId="0" borderId="1" xfId="0" applyNumberFormat="1" applyFont="1" applyBorder="1" applyAlignment="1">
      <alignment vertical="top"/>
    </xf>
    <xf numFmtId="0" fontId="32" fillId="11" borderId="0" xfId="0" applyFont="1" applyFill="1" applyAlignment="1">
      <alignment vertical="center" wrapText="1"/>
    </xf>
    <xf numFmtId="0" fontId="34" fillId="2" borderId="1" xfId="0" applyFont="1" applyFill="1" applyBorder="1" applyAlignment="1">
      <alignment horizontal="center"/>
    </xf>
    <xf numFmtId="166" fontId="25" fillId="0" borderId="1" xfId="0" applyNumberFormat="1" applyFont="1" applyBorder="1" applyAlignment="1">
      <alignment horizontal="center" vertical="top"/>
    </xf>
    <xf numFmtId="166" fontId="24" fillId="0" borderId="1" xfId="0" applyNumberFormat="1" applyFont="1" applyBorder="1" applyAlignment="1">
      <alignment horizontal="center" vertical="top"/>
    </xf>
    <xf numFmtId="166" fontId="26" fillId="0" borderId="1" xfId="0" applyNumberFormat="1" applyFont="1" applyBorder="1" applyAlignment="1">
      <alignment horizontal="center" vertical="top"/>
    </xf>
    <xf numFmtId="3" fontId="24" fillId="4" borderId="0" xfId="0" applyNumberFormat="1" applyFont="1" applyFill="1"/>
    <xf numFmtId="0" fontId="4" fillId="12" borderId="1" xfId="0" applyFont="1" applyFill="1" applyBorder="1" applyAlignment="1">
      <alignment horizontal="left" vertical="center" wrapText="1"/>
    </xf>
    <xf numFmtId="174" fontId="4" fillId="12" borderId="32" xfId="0" applyNumberFormat="1" applyFont="1" applyFill="1" applyBorder="1" applyAlignment="1">
      <alignment horizontal="center" vertical="center" wrapText="1"/>
    </xf>
    <xf numFmtId="166" fontId="40" fillId="12" borderId="3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41" fillId="11" borderId="0" xfId="0" applyFont="1" applyFill="1" applyAlignment="1">
      <alignment vertical="center" wrapText="1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41" fillId="0" borderId="0" xfId="0" applyFont="1" applyAlignment="1">
      <alignment vertical="center" wrapText="1"/>
    </xf>
    <xf numFmtId="165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165" fontId="41" fillId="0" borderId="0" xfId="0" applyNumberFormat="1" applyFont="1" applyAlignment="1">
      <alignment vertical="center" wrapText="1"/>
    </xf>
    <xf numFmtId="165" fontId="41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 wrapText="1"/>
    </xf>
    <xf numFmtId="165" fontId="2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2" fontId="6" fillId="0" borderId="0" xfId="0" applyNumberFormat="1" applyFont="1" applyAlignment="1">
      <alignment vertical="top"/>
    </xf>
    <xf numFmtId="0" fontId="6" fillId="0" borderId="1" xfId="0" applyFont="1" applyBorder="1" applyAlignment="1">
      <alignment vertical="center" wrapText="1"/>
    </xf>
    <xf numFmtId="165" fontId="6" fillId="0" borderId="1" xfId="0" applyNumberFormat="1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vertical="top" wrapText="1"/>
    </xf>
    <xf numFmtId="165" fontId="2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top" wrapText="1"/>
    </xf>
    <xf numFmtId="165" fontId="2" fillId="0" borderId="1" xfId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23" fillId="0" borderId="0" xfId="0" applyFont="1" applyAlignment="1">
      <alignment horizontal="center" vertical="top"/>
    </xf>
    <xf numFmtId="0" fontId="42" fillId="0" borderId="0" xfId="0" applyFont="1" applyAlignment="1">
      <alignment horizontal="center" vertical="top"/>
    </xf>
    <xf numFmtId="171" fontId="43" fillId="0" borderId="0" xfId="0" applyNumberFormat="1" applyFont="1" applyAlignment="1">
      <alignment horizontal="center" vertical="top"/>
    </xf>
    <xf numFmtId="0" fontId="23" fillId="0" borderId="4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/>
    <xf numFmtId="0" fontId="1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166" fontId="2" fillId="0" borderId="1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top"/>
    </xf>
    <xf numFmtId="0" fontId="2" fillId="0" borderId="11" xfId="0" applyFont="1" applyBorder="1"/>
    <xf numFmtId="0" fontId="2" fillId="0" borderId="8" xfId="0" applyFont="1" applyBorder="1" applyAlignment="1">
      <alignment horizontal="center" vertical="top"/>
    </xf>
    <xf numFmtId="0" fontId="12" fillId="0" borderId="1" xfId="2" applyFont="1" applyBorder="1" applyAlignment="1">
      <alignment horizontal="center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wrapText="1"/>
    </xf>
    <xf numFmtId="165" fontId="2" fillId="0" borderId="0" xfId="0" applyNumberFormat="1" applyFont="1"/>
    <xf numFmtId="166" fontId="4" fillId="0" borderId="1" xfId="0" applyNumberFormat="1" applyFont="1" applyBorder="1" applyAlignment="1">
      <alignment horizontal="center" vertical="top"/>
    </xf>
    <xf numFmtId="166" fontId="6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/>
    </xf>
    <xf numFmtId="166" fontId="6" fillId="4" borderId="1" xfId="0" applyNumberFormat="1" applyFont="1" applyFill="1" applyBorder="1" applyAlignment="1">
      <alignment horizontal="center" vertical="top"/>
    </xf>
    <xf numFmtId="166" fontId="2" fillId="4" borderId="1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/>
    </xf>
    <xf numFmtId="165" fontId="2" fillId="4" borderId="1" xfId="1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23" fillId="4" borderId="0" xfId="0" applyFont="1" applyFill="1" applyAlignment="1">
      <alignment horizontal="center" vertical="top"/>
    </xf>
    <xf numFmtId="0" fontId="42" fillId="4" borderId="0" xfId="0" applyFont="1" applyFill="1" applyAlignment="1">
      <alignment horizontal="center" vertical="top"/>
    </xf>
    <xf numFmtId="171" fontId="43" fillId="4" borderId="0" xfId="0" applyNumberFormat="1" applyFont="1" applyFill="1" applyAlignment="1">
      <alignment horizontal="center" vertical="top"/>
    </xf>
    <xf numFmtId="0" fontId="23" fillId="4" borderId="41" xfId="0" applyFont="1" applyFill="1" applyBorder="1" applyAlignment="1">
      <alignment horizontal="center" vertical="top" wrapText="1"/>
    </xf>
    <xf numFmtId="0" fontId="2" fillId="4" borderId="0" xfId="0" applyFont="1" applyFill="1"/>
    <xf numFmtId="0" fontId="20" fillId="0" borderId="1" xfId="0" applyFont="1" applyBorder="1" applyAlignment="1">
      <alignment horizontal="left" wrapText="1"/>
    </xf>
    <xf numFmtId="4" fontId="2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47" fillId="0" borderId="1" xfId="0" applyFont="1" applyBorder="1" applyAlignment="1">
      <alignment wrapText="1"/>
    </xf>
    <xf numFmtId="166" fontId="6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/>
    <xf numFmtId="0" fontId="12" fillId="4" borderId="1" xfId="0" applyFont="1" applyFill="1" applyBorder="1"/>
    <xf numFmtId="0" fontId="2" fillId="0" borderId="1" xfId="0" applyFont="1" applyBorder="1" applyAlignment="1">
      <alignment vertical="center" wrapText="1"/>
    </xf>
    <xf numFmtId="165" fontId="2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5" fontId="2" fillId="4" borderId="1" xfId="0" applyNumberFormat="1" applyFont="1" applyFill="1" applyBorder="1" applyAlignment="1">
      <alignment horizontal="center" vertical="center"/>
    </xf>
    <xf numFmtId="166" fontId="2" fillId="0" borderId="38" xfId="0" applyNumberFormat="1" applyFont="1" applyBorder="1" applyAlignment="1">
      <alignment horizontal="center" vertical="top"/>
    </xf>
    <xf numFmtId="166" fontId="2" fillId="0" borderId="40" xfId="0" applyNumberFormat="1" applyFont="1" applyBorder="1" applyAlignment="1">
      <alignment horizontal="center" vertical="top"/>
    </xf>
    <xf numFmtId="0" fontId="4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165" fontId="2" fillId="0" borderId="10" xfId="0" applyNumberFormat="1" applyFont="1" applyBorder="1"/>
    <xf numFmtId="165" fontId="2" fillId="0" borderId="10" xfId="0" applyNumberFormat="1" applyFont="1" applyBorder="1" applyAlignment="1">
      <alignment horizontal="center"/>
    </xf>
    <xf numFmtId="0" fontId="12" fillId="0" borderId="11" xfId="0" applyFont="1" applyBorder="1" applyAlignment="1">
      <alignment vertical="center" wrapText="1"/>
    </xf>
    <xf numFmtId="0" fontId="6" fillId="0" borderId="0" xfId="0" applyFont="1"/>
    <xf numFmtId="0" fontId="2" fillId="0" borderId="13" xfId="0" applyFont="1" applyBorder="1"/>
    <xf numFmtId="0" fontId="12" fillId="0" borderId="14" xfId="0" applyFont="1" applyBorder="1" applyAlignment="1">
      <alignment vertical="center" wrapText="1"/>
    </xf>
    <xf numFmtId="0" fontId="6" fillId="2" borderId="1" xfId="0" applyFont="1" applyFill="1" applyBorder="1"/>
    <xf numFmtId="0" fontId="2" fillId="2" borderId="1" xfId="0" applyFont="1" applyFill="1" applyBorder="1"/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/>
    <xf numFmtId="2" fontId="2" fillId="0" borderId="1" xfId="0" applyNumberFormat="1" applyFont="1" applyBorder="1" applyAlignment="1">
      <alignment horizontal="left" vertical="top"/>
    </xf>
    <xf numFmtId="171" fontId="2" fillId="0" borderId="1" xfId="1" applyNumberFormat="1" applyFont="1" applyFill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2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171" fontId="2" fillId="0" borderId="1" xfId="1" applyNumberFormat="1" applyFont="1" applyFill="1" applyBorder="1" applyAlignment="1">
      <alignment horizontal="center" vertical="top"/>
    </xf>
    <xf numFmtId="0" fontId="6" fillId="0" borderId="9" xfId="0" applyFont="1" applyBorder="1"/>
    <xf numFmtId="0" fontId="2" fillId="0" borderId="3" xfId="0" applyFont="1" applyBorder="1"/>
    <xf numFmtId="0" fontId="6" fillId="0" borderId="1" xfId="0" applyFont="1" applyBorder="1" applyAlignment="1">
      <alignment horizontal="left"/>
    </xf>
    <xf numFmtId="0" fontId="6" fillId="0" borderId="8" xfId="0" applyFont="1" applyBorder="1" applyAlignment="1">
      <alignment horizontal="center" vertical="center"/>
    </xf>
    <xf numFmtId="0" fontId="12" fillId="0" borderId="1" xfId="0" applyFont="1" applyBorder="1"/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left" vertical="top"/>
    </xf>
    <xf numFmtId="171" fontId="6" fillId="2" borderId="1" xfId="1" applyNumberFormat="1" applyFont="1" applyFill="1" applyBorder="1" applyAlignment="1">
      <alignment horizontal="left" vertical="top"/>
    </xf>
    <xf numFmtId="0" fontId="2" fillId="4" borderId="6" xfId="0" applyFont="1" applyFill="1" applyBorder="1"/>
    <xf numFmtId="171" fontId="2" fillId="0" borderId="1" xfId="1" applyNumberFormat="1" applyFont="1" applyFill="1" applyBorder="1" applyAlignment="1">
      <alignment horizontal="center" vertical="center"/>
    </xf>
    <xf numFmtId="0" fontId="6" fillId="4" borderId="1" xfId="0" applyFont="1" applyFill="1" applyBorder="1"/>
    <xf numFmtId="0" fontId="6" fillId="0" borderId="0" xfId="0" applyFont="1" applyAlignment="1">
      <alignment vertical="top"/>
    </xf>
    <xf numFmtId="2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6" fontId="2" fillId="0" borderId="0" xfId="0" applyNumberFormat="1" applyFont="1" applyAlignment="1">
      <alignment horizontal="center" vertical="top"/>
    </xf>
    <xf numFmtId="167" fontId="2" fillId="0" borderId="0" xfId="0" applyNumberFormat="1" applyFont="1" applyAlignment="1">
      <alignment horizontal="center"/>
    </xf>
    <xf numFmtId="0" fontId="20" fillId="0" borderId="1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171" fontId="43" fillId="0" borderId="0" xfId="0" applyNumberFormat="1" applyFont="1" applyAlignment="1">
      <alignment horizontal="center" vertical="center"/>
    </xf>
    <xf numFmtId="0" fontId="23" fillId="0" borderId="4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2" fillId="4" borderId="1" xfId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top"/>
    </xf>
    <xf numFmtId="165" fontId="12" fillId="0" borderId="1" xfId="0" applyNumberFormat="1" applyFont="1" applyBorder="1" applyAlignment="1">
      <alignment horizontal="center"/>
    </xf>
    <xf numFmtId="2" fontId="2" fillId="4" borderId="0" xfId="0" applyNumberFormat="1" applyFont="1" applyFill="1"/>
    <xf numFmtId="3" fontId="2" fillId="4" borderId="0" xfId="0" applyNumberFormat="1" applyFont="1" applyFill="1"/>
    <xf numFmtId="169" fontId="2" fillId="4" borderId="0" xfId="0" applyNumberFormat="1" applyFont="1" applyFill="1"/>
    <xf numFmtId="0" fontId="45" fillId="0" borderId="0" xfId="0" applyFont="1" applyAlignment="1">
      <alignment vertical="center" wrapText="1"/>
    </xf>
    <xf numFmtId="165" fontId="6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4" fontId="2" fillId="0" borderId="0" xfId="0" applyNumberFormat="1" applyFont="1"/>
    <xf numFmtId="165" fontId="2" fillId="4" borderId="1" xfId="0" applyNumberFormat="1" applyFont="1" applyFill="1" applyBorder="1" applyAlignment="1">
      <alignment vertical="center"/>
    </xf>
    <xf numFmtId="166" fontId="2" fillId="0" borderId="0" xfId="0" applyNumberFormat="1" applyFont="1" applyAlignment="1">
      <alignment vertical="center"/>
    </xf>
    <xf numFmtId="166" fontId="4" fillId="0" borderId="1" xfId="0" applyNumberFormat="1" applyFont="1" applyBorder="1" applyAlignment="1">
      <alignment horizontal="center" vertical="center"/>
    </xf>
    <xf numFmtId="165" fontId="12" fillId="4" borderId="1" xfId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/>
    </xf>
    <xf numFmtId="0" fontId="2" fillId="0" borderId="40" xfId="0" applyFont="1" applyBorder="1"/>
    <xf numFmtId="166" fontId="2" fillId="0" borderId="26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4" fillId="13" borderId="1" xfId="0" applyFont="1" applyFill="1" applyBorder="1" applyAlignment="1">
      <alignment horizontal="right"/>
    </xf>
    <xf numFmtId="0" fontId="12" fillId="13" borderId="1" xfId="0" applyFont="1" applyFill="1" applyBorder="1" applyAlignment="1">
      <alignment horizontal="center" vertical="center"/>
    </xf>
    <xf numFmtId="165" fontId="2" fillId="13" borderId="1" xfId="0" applyNumberFormat="1" applyFont="1" applyFill="1" applyBorder="1" applyAlignment="1">
      <alignment horizontal="center" vertical="center"/>
    </xf>
    <xf numFmtId="165" fontId="4" fillId="13" borderId="3" xfId="0" applyNumberFormat="1" applyFont="1" applyFill="1" applyBorder="1" applyAlignment="1">
      <alignment horizontal="center" vertical="center"/>
    </xf>
    <xf numFmtId="0" fontId="2" fillId="4" borderId="4" xfId="0" applyFont="1" applyFill="1" applyBorder="1"/>
    <xf numFmtId="0" fontId="12" fillId="13" borderId="1" xfId="0" applyFont="1" applyFill="1" applyBorder="1" applyAlignment="1">
      <alignment horizontal="center"/>
    </xf>
    <xf numFmtId="165" fontId="2" fillId="13" borderId="1" xfId="0" applyNumberFormat="1" applyFont="1" applyFill="1" applyBorder="1" applyAlignment="1">
      <alignment horizontal="center"/>
    </xf>
    <xf numFmtId="165" fontId="4" fillId="13" borderId="3" xfId="0" applyNumberFormat="1" applyFont="1" applyFill="1" applyBorder="1" applyAlignment="1">
      <alignment horizontal="center"/>
    </xf>
    <xf numFmtId="0" fontId="4" fillId="9" borderId="1" xfId="0" applyFont="1" applyFill="1" applyBorder="1" applyAlignment="1">
      <alignment horizontal="right"/>
    </xf>
    <xf numFmtId="0" fontId="12" fillId="9" borderId="1" xfId="0" applyFont="1" applyFill="1" applyBorder="1" applyAlignment="1">
      <alignment horizontal="center"/>
    </xf>
    <xf numFmtId="165" fontId="2" fillId="9" borderId="1" xfId="0" applyNumberFormat="1" applyFont="1" applyFill="1" applyBorder="1" applyAlignment="1">
      <alignment horizontal="center"/>
    </xf>
    <xf numFmtId="165" fontId="4" fillId="9" borderId="3" xfId="0" applyNumberFormat="1" applyFont="1" applyFill="1" applyBorder="1" applyAlignment="1">
      <alignment horizontal="center"/>
    </xf>
    <xf numFmtId="0" fontId="22" fillId="0" borderId="0" xfId="0" applyFont="1" applyAlignment="1">
      <alignment vertical="center" wrapText="1"/>
    </xf>
    <xf numFmtId="165" fontId="20" fillId="0" borderId="1" xfId="0" applyNumberFormat="1" applyFont="1" applyBorder="1" applyAlignment="1">
      <alignment horizontal="center" vertical="center"/>
    </xf>
    <xf numFmtId="165" fontId="20" fillId="0" borderId="1" xfId="0" applyNumberFormat="1" applyFont="1" applyBorder="1" applyAlignment="1">
      <alignment horizontal="center" vertical="top"/>
    </xf>
    <xf numFmtId="165" fontId="20" fillId="4" borderId="1" xfId="0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165" fontId="20" fillId="4" borderId="1" xfId="0" applyNumberFormat="1" applyFont="1" applyFill="1" applyBorder="1" applyAlignment="1">
      <alignment horizontal="center"/>
    </xf>
    <xf numFmtId="0" fontId="20" fillId="0" borderId="0" xfId="0" applyFont="1"/>
    <xf numFmtId="0" fontId="3" fillId="11" borderId="0" xfId="0" applyFont="1" applyFill="1" applyAlignment="1">
      <alignment vertical="center" wrapText="1"/>
    </xf>
    <xf numFmtId="165" fontId="25" fillId="7" borderId="1" xfId="1" applyFont="1" applyFill="1" applyBorder="1" applyAlignment="1">
      <alignment horizontal="right"/>
    </xf>
    <xf numFmtId="0" fontId="12" fillId="0" borderId="0" xfId="0" applyFont="1"/>
    <xf numFmtId="0" fontId="4" fillId="0" borderId="0" xfId="0" applyFont="1" applyAlignment="1">
      <alignment horizontal="right" vertical="center" wrapText="1"/>
    </xf>
    <xf numFmtId="17" fontId="4" fillId="0" borderId="0" xfId="0" applyNumberFormat="1" applyFont="1" applyAlignment="1">
      <alignment horizontal="right" vertical="center" wrapText="1"/>
    </xf>
    <xf numFmtId="166" fontId="4" fillId="0" borderId="9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center" wrapText="1"/>
    </xf>
    <xf numFmtId="166" fontId="4" fillId="0" borderId="9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4" fillId="6" borderId="3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top"/>
    </xf>
    <xf numFmtId="166" fontId="12" fillId="0" borderId="1" xfId="0" applyNumberFormat="1" applyFont="1" applyBorder="1" applyAlignment="1">
      <alignment horizontal="center" vertical="center"/>
    </xf>
    <xf numFmtId="168" fontId="12" fillId="0" borderId="1" xfId="0" applyNumberFormat="1" applyFont="1" applyBorder="1" applyAlignment="1">
      <alignment horizontal="right"/>
    </xf>
    <xf numFmtId="172" fontId="12" fillId="0" borderId="1" xfId="0" applyNumberFormat="1" applyFont="1" applyBorder="1" applyAlignment="1">
      <alignment horizontal="right" vertical="center"/>
    </xf>
    <xf numFmtId="0" fontId="12" fillId="4" borderId="1" xfId="0" applyFont="1" applyFill="1" applyBorder="1" applyAlignment="1">
      <alignment horizontal="center" vertical="top"/>
    </xf>
    <xf numFmtId="166" fontId="12" fillId="0" borderId="1" xfId="0" applyNumberFormat="1" applyFont="1" applyBorder="1" applyAlignment="1">
      <alignment horizontal="center"/>
    </xf>
    <xf numFmtId="0" fontId="4" fillId="7" borderId="1" xfId="0" applyFont="1" applyFill="1" applyBorder="1" applyAlignment="1">
      <alignment horizontal="left"/>
    </xf>
    <xf numFmtId="169" fontId="4" fillId="0" borderId="1" xfId="0" applyNumberFormat="1" applyFont="1" applyBorder="1" applyAlignment="1">
      <alignment horizontal="right" vertical="center"/>
    </xf>
    <xf numFmtId="166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69" fontId="12" fillId="0" borderId="1" xfId="0" applyNumberFormat="1" applyFont="1" applyBorder="1" applyAlignment="1">
      <alignment horizontal="right" vertical="center"/>
    </xf>
    <xf numFmtId="0" fontId="4" fillId="7" borderId="2" xfId="0" applyFont="1" applyFill="1" applyBorder="1" applyAlignment="1">
      <alignment horizontal="center" vertical="top" wrapText="1"/>
    </xf>
    <xf numFmtId="0" fontId="4" fillId="7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4" fontId="12" fillId="0" borderId="1" xfId="0" applyNumberFormat="1" applyFont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166" fontId="49" fillId="0" borderId="1" xfId="0" applyNumberFormat="1" applyFont="1" applyBorder="1" applyAlignment="1">
      <alignment horizontal="center"/>
    </xf>
    <xf numFmtId="0" fontId="49" fillId="0" borderId="1" xfId="0" applyFont="1" applyBorder="1"/>
    <xf numFmtId="166" fontId="4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166" fontId="4" fillId="4" borderId="1" xfId="0" applyNumberFormat="1" applyFont="1" applyFill="1" applyBorder="1" applyAlignment="1">
      <alignment horizontal="center" vertical="top"/>
    </xf>
    <xf numFmtId="0" fontId="4" fillId="4" borderId="1" xfId="0" applyFont="1" applyFill="1" applyBorder="1"/>
    <xf numFmtId="0" fontId="12" fillId="4" borderId="1" xfId="0" applyFont="1" applyFill="1" applyBorder="1" applyAlignment="1">
      <alignment horizontal="center"/>
    </xf>
    <xf numFmtId="166" fontId="12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top" wrapText="1"/>
    </xf>
    <xf numFmtId="166" fontId="12" fillId="4" borderId="1" xfId="0" applyNumberFormat="1" applyFont="1" applyFill="1" applyBorder="1" applyAlignment="1">
      <alignment horizontal="center" vertical="top"/>
    </xf>
    <xf numFmtId="0" fontId="12" fillId="4" borderId="1" xfId="0" applyFont="1" applyFill="1" applyBorder="1" applyAlignment="1">
      <alignment vertical="top" wrapText="1"/>
    </xf>
    <xf numFmtId="0" fontId="12" fillId="4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top" wrapText="1"/>
    </xf>
    <xf numFmtId="166" fontId="4" fillId="7" borderId="1" xfId="0" applyNumberFormat="1" applyFont="1" applyFill="1" applyBorder="1" applyAlignment="1">
      <alignment horizontal="center" vertical="top"/>
    </xf>
    <xf numFmtId="0" fontId="4" fillId="7" borderId="1" xfId="0" applyFont="1" applyFill="1" applyBorder="1"/>
    <xf numFmtId="0" fontId="4" fillId="7" borderId="3" xfId="0" applyFont="1" applyFill="1" applyBorder="1" applyAlignment="1">
      <alignment horizontal="center" vertical="top" wrapText="1"/>
    </xf>
    <xf numFmtId="0" fontId="4" fillId="7" borderId="2" xfId="0" applyFont="1" applyFill="1" applyBorder="1" applyAlignment="1">
      <alignment vertical="top" wrapText="1"/>
    </xf>
    <xf numFmtId="0" fontId="4" fillId="7" borderId="8" xfId="0" applyFont="1" applyFill="1" applyBorder="1" applyAlignment="1">
      <alignment vertical="top" wrapText="1"/>
    </xf>
    <xf numFmtId="0" fontId="12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4" fontId="12" fillId="0" borderId="1" xfId="0" applyNumberFormat="1" applyFont="1" applyBorder="1" applyAlignment="1">
      <alignment vertical="center"/>
    </xf>
    <xf numFmtId="4" fontId="12" fillId="0" borderId="1" xfId="0" applyNumberFormat="1" applyFont="1" applyBorder="1" applyAlignment="1">
      <alignment horizontal="right" vertical="center"/>
    </xf>
    <xf numFmtId="166" fontId="12" fillId="0" borderId="1" xfId="0" applyNumberFormat="1" applyFont="1" applyBorder="1" applyAlignment="1">
      <alignment horizontal="center" vertical="top" wrapText="1"/>
    </xf>
    <xf numFmtId="0" fontId="12" fillId="4" borderId="0" xfId="0" applyFont="1" applyFill="1"/>
    <xf numFmtId="0" fontId="12" fillId="4" borderId="1" xfId="0" applyFont="1" applyFill="1" applyBorder="1" applyAlignment="1">
      <alignment vertical="top"/>
    </xf>
    <xf numFmtId="0" fontId="12" fillId="0" borderId="0" xfId="0" applyFont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66" fontId="12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 vertical="center"/>
    </xf>
    <xf numFmtId="169" fontId="12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right"/>
    </xf>
    <xf numFmtId="4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horizontal="right" vertical="center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12" fillId="0" borderId="1" xfId="0" applyNumberFormat="1" applyFont="1" applyBorder="1"/>
    <xf numFmtId="4" fontId="12" fillId="0" borderId="1" xfId="0" applyNumberFormat="1" applyFont="1" applyBorder="1" applyAlignment="1">
      <alignment horizontal="right"/>
    </xf>
    <xf numFmtId="4" fontId="4" fillId="0" borderId="3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vertical="center"/>
    </xf>
    <xf numFmtId="4" fontId="12" fillId="0" borderId="0" xfId="0" applyNumberFormat="1" applyFont="1" applyAlignment="1">
      <alignment vertical="center"/>
    </xf>
    <xf numFmtId="0" fontId="12" fillId="4" borderId="1" xfId="0" applyFont="1" applyFill="1" applyBorder="1" applyAlignment="1">
      <alignment horizontal="left" vertical="center"/>
    </xf>
    <xf numFmtId="4" fontId="4" fillId="0" borderId="8" xfId="0" applyNumberFormat="1" applyFont="1" applyBorder="1" applyAlignment="1">
      <alignment vertical="center"/>
    </xf>
    <xf numFmtId="0" fontId="12" fillId="0" borderId="1" xfId="0" applyFont="1" applyBorder="1" applyAlignment="1">
      <alignment horizontal="right"/>
    </xf>
    <xf numFmtId="4" fontId="4" fillId="0" borderId="27" xfId="0" applyNumberFormat="1" applyFont="1" applyBorder="1" applyAlignment="1">
      <alignment vertical="center"/>
    </xf>
    <xf numFmtId="4" fontId="12" fillId="0" borderId="39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4" fillId="7" borderId="1" xfId="0" applyFont="1" applyFill="1" applyBorder="1" applyAlignment="1">
      <alignment horizontal="left" vertical="top" wrapText="1"/>
    </xf>
    <xf numFmtId="4" fontId="12" fillId="4" borderId="1" xfId="0" applyNumberFormat="1" applyFont="1" applyFill="1" applyBorder="1" applyAlignment="1">
      <alignment horizontal="right" vertical="center"/>
    </xf>
    <xf numFmtId="0" fontId="4" fillId="10" borderId="1" xfId="0" applyFont="1" applyFill="1" applyBorder="1" applyAlignment="1">
      <alignment horizontal="left" wrapText="1"/>
    </xf>
    <xf numFmtId="0" fontId="4" fillId="10" borderId="1" xfId="0" applyFont="1" applyFill="1" applyBorder="1" applyAlignment="1">
      <alignment horizontal="center" vertical="center"/>
    </xf>
    <xf numFmtId="4" fontId="4" fillId="10" borderId="1" xfId="0" applyNumberFormat="1" applyFont="1" applyFill="1" applyBorder="1" applyAlignment="1">
      <alignment vertical="center"/>
    </xf>
    <xf numFmtId="4" fontId="4" fillId="10" borderId="1" xfId="0" applyNumberFormat="1" applyFont="1" applyFill="1" applyBorder="1" applyAlignment="1">
      <alignment horizontal="right" vertical="center"/>
    </xf>
    <xf numFmtId="4" fontId="4" fillId="10" borderId="1" xfId="0" applyNumberFormat="1" applyFont="1" applyFill="1" applyBorder="1" applyAlignment="1">
      <alignment horizontal="center" vertical="center"/>
    </xf>
    <xf numFmtId="4" fontId="12" fillId="0" borderId="0" xfId="0" applyNumberFormat="1" applyFont="1"/>
    <xf numFmtId="4" fontId="12" fillId="0" borderId="0" xfId="0" applyNumberFormat="1" applyFont="1" applyAlignment="1">
      <alignment horizontal="right"/>
    </xf>
    <xf numFmtId="4" fontId="1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right" vertical="top" wrapText="1"/>
    </xf>
    <xf numFmtId="167" fontId="22" fillId="0" borderId="0" xfId="0" applyNumberFormat="1" applyFont="1" applyAlignment="1">
      <alignment horizontal="right" vertical="top" wrapText="1"/>
    </xf>
    <xf numFmtId="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top" wrapText="1"/>
    </xf>
    <xf numFmtId="17" fontId="4" fillId="0" borderId="0" xfId="0" applyNumberFormat="1" applyFont="1" applyAlignment="1">
      <alignment horizontal="right" vertical="top" wrapText="1"/>
    </xf>
    <xf numFmtId="4" fontId="4" fillId="0" borderId="9" xfId="0" applyNumberFormat="1" applyFont="1" applyBorder="1" applyAlignment="1">
      <alignment horizontal="center" vertical="center" wrapText="1"/>
    </xf>
    <xf numFmtId="0" fontId="4" fillId="6" borderId="3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top"/>
    </xf>
    <xf numFmtId="166" fontId="2" fillId="0" borderId="1" xfId="0" applyNumberFormat="1" applyFont="1" applyBorder="1"/>
    <xf numFmtId="168" fontId="2" fillId="0" borderId="1" xfId="0" applyNumberFormat="1" applyFont="1" applyBorder="1" applyAlignment="1">
      <alignment horizontal="right"/>
    </xf>
    <xf numFmtId="172" fontId="2" fillId="0" borderId="1" xfId="0" applyNumberFormat="1" applyFont="1" applyBorder="1" applyAlignment="1">
      <alignment horizontal="right" vertical="center"/>
    </xf>
    <xf numFmtId="166" fontId="2" fillId="0" borderId="2" xfId="0" applyNumberFormat="1" applyFont="1" applyBorder="1" applyAlignment="1">
      <alignment horizontal="center"/>
    </xf>
    <xf numFmtId="169" fontId="2" fillId="0" borderId="1" xfId="0" applyNumberFormat="1" applyFont="1" applyBorder="1" applyAlignment="1">
      <alignment horizontal="right" vertical="center"/>
    </xf>
    <xf numFmtId="0" fontId="2" fillId="7" borderId="2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/>
    </xf>
    <xf numFmtId="0" fontId="19" fillId="0" borderId="0" xfId="0" applyFont="1" applyAlignment="1">
      <alignment wrapText="1"/>
    </xf>
    <xf numFmtId="0" fontId="20" fillId="0" borderId="1" xfId="0" applyFont="1" applyBorder="1" applyAlignment="1">
      <alignment horizontal="left" vertical="top"/>
    </xf>
    <xf numFmtId="0" fontId="2" fillId="4" borderId="2" xfId="0" applyFont="1" applyFill="1" applyBorder="1" applyAlignment="1">
      <alignment horizontal="left" vertical="top" wrapText="1"/>
    </xf>
    <xf numFmtId="169" fontId="6" fillId="0" borderId="1" xfId="0" applyNumberFormat="1" applyFont="1" applyBorder="1" applyAlignment="1">
      <alignment horizontal="right" vertical="center"/>
    </xf>
    <xf numFmtId="169" fontId="2" fillId="0" borderId="1" xfId="0" applyNumberFormat="1" applyFont="1" applyBorder="1" applyAlignment="1">
      <alignment horizontal="right" vertical="top"/>
    </xf>
    <xf numFmtId="0" fontId="2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vertical="top"/>
    </xf>
    <xf numFmtId="0" fontId="6" fillId="4" borderId="1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vertical="top"/>
    </xf>
    <xf numFmtId="4" fontId="2" fillId="0" borderId="1" xfId="0" applyNumberFormat="1" applyFont="1" applyBorder="1" applyAlignment="1">
      <alignment horizontal="center" vertical="top"/>
    </xf>
    <xf numFmtId="0" fontId="6" fillId="7" borderId="1" xfId="0" applyFont="1" applyFill="1" applyBorder="1" applyAlignment="1">
      <alignment horizontal="right" vertical="top" wrapText="1"/>
    </xf>
    <xf numFmtId="0" fontId="4" fillId="6" borderId="1" xfId="0" applyFont="1" applyFill="1" applyBorder="1" applyAlignment="1">
      <alignment vertical="top"/>
    </xf>
    <xf numFmtId="0" fontId="4" fillId="4" borderId="1" xfId="0" applyFont="1" applyFill="1" applyBorder="1" applyAlignment="1">
      <alignment vertical="top"/>
    </xf>
    <xf numFmtId="0" fontId="4" fillId="4" borderId="3" xfId="0" applyFont="1" applyFill="1" applyBorder="1" applyAlignment="1">
      <alignment vertical="top" wrapText="1"/>
    </xf>
    <xf numFmtId="0" fontId="6" fillId="7" borderId="1" xfId="0" applyFont="1" applyFill="1" applyBorder="1" applyAlignment="1">
      <alignment vertical="top" wrapText="1"/>
    </xf>
    <xf numFmtId="166" fontId="6" fillId="0" borderId="1" xfId="0" applyNumberFormat="1" applyFont="1" applyBorder="1" applyAlignment="1">
      <alignment horizontal="center"/>
    </xf>
    <xf numFmtId="0" fontId="12" fillId="4" borderId="1" xfId="2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top"/>
    </xf>
    <xf numFmtId="166" fontId="2" fillId="7" borderId="1" xfId="0" applyNumberFormat="1" applyFont="1" applyFill="1" applyBorder="1" applyAlignment="1">
      <alignment horizontal="right"/>
    </xf>
    <xf numFmtId="165" fontId="20" fillId="7" borderId="1" xfId="0" applyNumberFormat="1" applyFont="1" applyFill="1" applyBorder="1" applyAlignment="1">
      <alignment horizontal="center"/>
    </xf>
    <xf numFmtId="169" fontId="2" fillId="7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vertical="top"/>
    </xf>
    <xf numFmtId="0" fontId="4" fillId="7" borderId="3" xfId="0" applyFont="1" applyFill="1" applyBorder="1" applyAlignment="1">
      <alignment vertical="top" wrapText="1"/>
    </xf>
    <xf numFmtId="166" fontId="6" fillId="4" borderId="1" xfId="0" applyNumberFormat="1" applyFont="1" applyFill="1" applyBorder="1" applyAlignment="1">
      <alignment horizontal="left" vertical="top"/>
    </xf>
    <xf numFmtId="166" fontId="2" fillId="4" borderId="1" xfId="0" applyNumberFormat="1" applyFont="1" applyFill="1" applyBorder="1" applyAlignment="1">
      <alignment horizontal="left" vertical="top"/>
    </xf>
    <xf numFmtId="166" fontId="4" fillId="7" borderId="1" xfId="0" applyNumberFormat="1" applyFont="1" applyFill="1" applyBorder="1" applyAlignment="1">
      <alignment horizontal="left"/>
    </xf>
    <xf numFmtId="166" fontId="6" fillId="4" borderId="1" xfId="0" applyNumberFormat="1" applyFont="1" applyFill="1" applyBorder="1" applyAlignment="1">
      <alignment horizontal="left"/>
    </xf>
    <xf numFmtId="166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 vertical="top"/>
    </xf>
    <xf numFmtId="165" fontId="20" fillId="4" borderId="1" xfId="0" applyNumberFormat="1" applyFont="1" applyFill="1" applyBorder="1" applyAlignment="1">
      <alignment horizontal="center" vertical="top"/>
    </xf>
    <xf numFmtId="165" fontId="20" fillId="0" borderId="1" xfId="0" applyNumberFormat="1" applyFont="1" applyBorder="1" applyAlignment="1">
      <alignment horizontal="right" vertical="center"/>
    </xf>
    <xf numFmtId="165" fontId="20" fillId="0" borderId="1" xfId="0" applyNumberFormat="1" applyFont="1" applyBorder="1" applyAlignment="1">
      <alignment horizontal="right" vertical="top"/>
    </xf>
    <xf numFmtId="165" fontId="20" fillId="4" borderId="1" xfId="0" applyNumberFormat="1" applyFont="1" applyFill="1" applyBorder="1" applyAlignment="1">
      <alignment horizontal="right"/>
    </xf>
    <xf numFmtId="166" fontId="4" fillId="4" borderId="1" xfId="0" applyNumberFormat="1" applyFont="1" applyFill="1" applyBorder="1" applyAlignment="1">
      <alignment horizontal="left" vertical="top"/>
    </xf>
    <xf numFmtId="0" fontId="4" fillId="7" borderId="1" xfId="0" applyFont="1" applyFill="1" applyBorder="1" applyAlignment="1">
      <alignment vertical="top" wrapText="1"/>
    </xf>
    <xf numFmtId="166" fontId="2" fillId="4" borderId="1" xfId="0" applyNumberFormat="1" applyFont="1" applyFill="1" applyBorder="1" applyAlignment="1">
      <alignment horizontal="center"/>
    </xf>
    <xf numFmtId="166" fontId="22" fillId="7" borderId="1" xfId="0" applyNumberFormat="1" applyFont="1" applyFill="1" applyBorder="1" applyAlignment="1">
      <alignment horizontal="left"/>
    </xf>
    <xf numFmtId="166" fontId="12" fillId="0" borderId="1" xfId="0" applyNumberFormat="1" applyFont="1" applyBorder="1" applyAlignment="1">
      <alignment horizontal="left" vertical="top" wrapText="1"/>
    </xf>
    <xf numFmtId="169" fontId="6" fillId="0" borderId="1" xfId="0" applyNumberFormat="1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top"/>
    </xf>
    <xf numFmtId="171" fontId="2" fillId="2" borderId="1" xfId="1" applyNumberFormat="1" applyFont="1" applyFill="1" applyBorder="1" applyAlignment="1">
      <alignment horizontal="left" vertical="top"/>
    </xf>
    <xf numFmtId="0" fontId="20" fillId="4" borderId="1" xfId="0" applyFont="1" applyFill="1" applyBorder="1" applyAlignment="1">
      <alignment horizontal="center" vertical="center" wrapText="1"/>
    </xf>
    <xf numFmtId="166" fontId="2" fillId="0" borderId="11" xfId="0" applyNumberFormat="1" applyFont="1" applyBorder="1" applyAlignment="1">
      <alignment horizontal="center"/>
    </xf>
    <xf numFmtId="166" fontId="2" fillId="0" borderId="24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left" vertical="center"/>
    </xf>
    <xf numFmtId="166" fontId="12" fillId="0" borderId="1" xfId="0" applyNumberFormat="1" applyFont="1" applyBorder="1" applyAlignment="1">
      <alignment horizontal="center" vertical="top"/>
    </xf>
    <xf numFmtId="0" fontId="2" fillId="14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left" vertical="top" wrapText="1"/>
    </xf>
    <xf numFmtId="165" fontId="2" fillId="14" borderId="1" xfId="1" applyFont="1" applyFill="1" applyBorder="1" applyAlignment="1">
      <alignment horizontal="center" vertical="center" wrapText="1"/>
    </xf>
    <xf numFmtId="0" fontId="34" fillId="0" borderId="0" xfId="0" applyFont="1"/>
    <xf numFmtId="166" fontId="6" fillId="0" borderId="0" xfId="0" applyNumberFormat="1" applyFont="1" applyAlignment="1">
      <alignment horizontal="center" vertical="center"/>
    </xf>
    <xf numFmtId="165" fontId="2" fillId="14" borderId="1" xfId="0" applyNumberFormat="1" applyFont="1" applyFill="1" applyBorder="1" applyAlignment="1">
      <alignment horizontal="center" vertical="center"/>
    </xf>
    <xf numFmtId="0" fontId="12" fillId="14" borderId="1" xfId="0" applyFont="1" applyFill="1" applyBorder="1" applyAlignment="1">
      <alignment vertical="center" wrapText="1"/>
    </xf>
    <xf numFmtId="166" fontId="12" fillId="14" borderId="1" xfId="0" applyNumberFormat="1" applyFont="1" applyFill="1" applyBorder="1" applyAlignment="1">
      <alignment horizontal="center"/>
    </xf>
    <xf numFmtId="0" fontId="4" fillId="14" borderId="1" xfId="0" applyFont="1" applyFill="1" applyBorder="1" applyAlignment="1">
      <alignment vertical="top" wrapText="1"/>
    </xf>
    <xf numFmtId="0" fontId="12" fillId="14" borderId="1" xfId="0" applyFont="1" applyFill="1" applyBorder="1" applyAlignment="1">
      <alignment horizontal="center" vertical="center" wrapText="1"/>
    </xf>
    <xf numFmtId="4" fontId="12" fillId="14" borderId="1" xfId="0" applyNumberFormat="1" applyFont="1" applyFill="1" applyBorder="1" applyAlignment="1">
      <alignment horizontal="center" vertical="center"/>
    </xf>
    <xf numFmtId="0" fontId="12" fillId="14" borderId="1" xfId="0" applyFont="1" applyFill="1" applyBorder="1" applyAlignment="1">
      <alignment vertical="top" wrapText="1"/>
    </xf>
    <xf numFmtId="0" fontId="4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3" fontId="4" fillId="0" borderId="3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" fontId="12" fillId="0" borderId="0" xfId="0" applyNumberFormat="1" applyFont="1" applyAlignment="1">
      <alignment horizontal="left"/>
    </xf>
    <xf numFmtId="166" fontId="6" fillId="0" borderId="26" xfId="0" applyNumberFormat="1" applyFont="1" applyBorder="1" applyAlignment="1">
      <alignment horizontal="center" vertical="center"/>
    </xf>
    <xf numFmtId="166" fontId="6" fillId="0" borderId="10" xfId="0" applyNumberFormat="1" applyFont="1" applyBorder="1" applyAlignment="1">
      <alignment horizontal="center" vertical="center"/>
    </xf>
    <xf numFmtId="166" fontId="6" fillId="0" borderId="11" xfId="0" applyNumberFormat="1" applyFont="1" applyBorder="1" applyAlignment="1">
      <alignment horizontal="center" vertical="center"/>
    </xf>
    <xf numFmtId="166" fontId="6" fillId="0" borderId="27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/>
    </xf>
    <xf numFmtId="166" fontId="6" fillId="0" borderId="14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165" fontId="26" fillId="0" borderId="26" xfId="0" applyNumberFormat="1" applyFont="1" applyBorder="1" applyAlignment="1">
      <alignment horizontal="center" vertical="center"/>
    </xf>
    <xf numFmtId="165" fontId="26" fillId="0" borderId="10" xfId="0" applyNumberFormat="1" applyFont="1" applyBorder="1" applyAlignment="1">
      <alignment horizontal="center" vertical="center"/>
    </xf>
    <xf numFmtId="165" fontId="26" fillId="0" borderId="11" xfId="0" applyNumberFormat="1" applyFont="1" applyBorder="1" applyAlignment="1">
      <alignment horizontal="center" vertical="center"/>
    </xf>
    <xf numFmtId="165" fontId="26" fillId="0" borderId="27" xfId="0" applyNumberFormat="1" applyFont="1" applyBorder="1" applyAlignment="1">
      <alignment horizontal="center" vertical="center"/>
    </xf>
    <xf numFmtId="165" fontId="26" fillId="0" borderId="13" xfId="0" applyNumberFormat="1" applyFont="1" applyBorder="1" applyAlignment="1">
      <alignment horizontal="center" vertical="center"/>
    </xf>
    <xf numFmtId="165" fontId="26" fillId="0" borderId="14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</cellXfs>
  <cellStyles count="3">
    <cellStyle name="Millier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l&#232;ment%20FICHIER%20ENTREPRISE%20-DQE%20MARCHE%20MUSENYI-GIFUGW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SSIER%20UNICEF\clement%20grabave%20Lyc&#233;e%20Mun.KIBENGA%20_DAO%20Relanc&#233;%20analy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EGEC%20Dubois%20Enabel%20BDS%202022\BDS%20%20APS%20_%20APD\Cl&#233;ment%20DQE_et%20BPU%20BDS_KAMEN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ssier%20CTB%20PAISS%20KIRUNDO-MURAMVYA\Dossier%20HD%20BUJUMBURA%20et%20CDS%20BUSORO\Dossier%20BDS%20KAMENGE\Phase%20APS,APD\DQE%20BEGEC-%20BDS%20KAMENGE%20du%2031%2007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ereau des prix unitaires"/>
      <sheetName val="DEVIS QUANTITATIF ESTIMATIF"/>
      <sheetName val="macro"/>
    </sheetNames>
    <sheetDataSet>
      <sheetData sheetId="0" refreshError="1"/>
      <sheetData sheetId="1" refreshError="1"/>
      <sheetData sheetId="2" refreshError="1">
        <row r="1">
          <cell r="B1">
            <v>0</v>
          </cell>
        </row>
        <row r="2">
          <cell r="B2">
            <v>1</v>
          </cell>
          <cell r="C2" t="str">
            <v xml:space="preserve">un </v>
          </cell>
        </row>
        <row r="3">
          <cell r="B3">
            <v>2</v>
          </cell>
          <cell r="C3" t="str">
            <v xml:space="preserve">deux </v>
          </cell>
        </row>
        <row r="4">
          <cell r="B4">
            <v>3</v>
          </cell>
          <cell r="C4" t="str">
            <v xml:space="preserve">trois </v>
          </cell>
        </row>
        <row r="5">
          <cell r="B5">
            <v>4</v>
          </cell>
          <cell r="C5" t="str">
            <v xml:space="preserve">quatre </v>
          </cell>
        </row>
        <row r="6">
          <cell r="B6">
            <v>5</v>
          </cell>
          <cell r="C6" t="str">
            <v xml:space="preserve">cinq </v>
          </cell>
        </row>
        <row r="7">
          <cell r="B7">
            <v>6</v>
          </cell>
          <cell r="C7" t="str">
            <v xml:space="preserve">six </v>
          </cell>
        </row>
        <row r="8">
          <cell r="B8">
            <v>7</v>
          </cell>
          <cell r="C8" t="str">
            <v xml:space="preserve">sept </v>
          </cell>
        </row>
        <row r="9">
          <cell r="B9">
            <v>8</v>
          </cell>
          <cell r="C9" t="str">
            <v xml:space="preserve">huit </v>
          </cell>
        </row>
        <row r="10">
          <cell r="B10">
            <v>9</v>
          </cell>
          <cell r="C10" t="str">
            <v xml:space="preserve">neuf </v>
          </cell>
        </row>
        <row r="11">
          <cell r="B11">
            <v>10</v>
          </cell>
          <cell r="C11" t="str">
            <v xml:space="preserve">dix </v>
          </cell>
        </row>
        <row r="12">
          <cell r="B12">
            <v>11</v>
          </cell>
          <cell r="C12" t="str">
            <v xml:space="preserve">onze </v>
          </cell>
        </row>
        <row r="13">
          <cell r="B13">
            <v>12</v>
          </cell>
          <cell r="C13" t="str">
            <v xml:space="preserve">douze </v>
          </cell>
        </row>
        <row r="14">
          <cell r="B14">
            <v>13</v>
          </cell>
          <cell r="C14" t="str">
            <v xml:space="preserve">treize </v>
          </cell>
        </row>
        <row r="15">
          <cell r="B15">
            <v>14</v>
          </cell>
          <cell r="C15" t="str">
            <v xml:space="preserve">quatorze </v>
          </cell>
        </row>
        <row r="16">
          <cell r="B16">
            <v>15</v>
          </cell>
          <cell r="C16" t="str">
            <v xml:space="preserve">quinze </v>
          </cell>
        </row>
        <row r="17">
          <cell r="B17">
            <v>16</v>
          </cell>
          <cell r="C17" t="str">
            <v xml:space="preserve">seize </v>
          </cell>
        </row>
        <row r="18">
          <cell r="B18">
            <v>17</v>
          </cell>
          <cell r="C18" t="str">
            <v xml:space="preserve">dix-sept </v>
          </cell>
        </row>
        <row r="19">
          <cell r="B19">
            <v>18</v>
          </cell>
          <cell r="C19" t="str">
            <v xml:space="preserve">dix-huit </v>
          </cell>
        </row>
        <row r="20">
          <cell r="B20">
            <v>19</v>
          </cell>
          <cell r="C20" t="str">
            <v xml:space="preserve">dix-neuf </v>
          </cell>
        </row>
        <row r="21">
          <cell r="B21">
            <v>20</v>
          </cell>
          <cell r="C21" t="str">
            <v xml:space="preserve">vingt </v>
          </cell>
        </row>
        <row r="22">
          <cell r="B22">
            <v>21</v>
          </cell>
          <cell r="C22" t="str">
            <v xml:space="preserve">vingt et un </v>
          </cell>
        </row>
        <row r="23">
          <cell r="B23">
            <v>22</v>
          </cell>
          <cell r="C23" t="str">
            <v xml:space="preserve">vingt-deux </v>
          </cell>
        </row>
        <row r="24">
          <cell r="B24">
            <v>23</v>
          </cell>
          <cell r="C24" t="str">
            <v xml:space="preserve">vingt-trois </v>
          </cell>
        </row>
        <row r="25">
          <cell r="B25">
            <v>24</v>
          </cell>
          <cell r="C25" t="str">
            <v xml:space="preserve">vingt-quatre </v>
          </cell>
        </row>
        <row r="26">
          <cell r="B26">
            <v>25</v>
          </cell>
          <cell r="C26" t="str">
            <v xml:space="preserve">vingt-cinq </v>
          </cell>
        </row>
        <row r="27">
          <cell r="B27">
            <v>26</v>
          </cell>
          <cell r="C27" t="str">
            <v xml:space="preserve">vingt-six </v>
          </cell>
        </row>
        <row r="28">
          <cell r="B28">
            <v>27</v>
          </cell>
          <cell r="C28" t="str">
            <v xml:space="preserve">vingt-sept </v>
          </cell>
        </row>
        <row r="29">
          <cell r="B29">
            <v>28</v>
          </cell>
          <cell r="C29" t="str">
            <v xml:space="preserve">vingt-huit </v>
          </cell>
        </row>
        <row r="30">
          <cell r="B30">
            <v>29</v>
          </cell>
          <cell r="C30" t="str">
            <v xml:space="preserve">vingt-neuf </v>
          </cell>
        </row>
        <row r="31">
          <cell r="B31">
            <v>30</v>
          </cell>
          <cell r="C31" t="str">
            <v xml:space="preserve">trente </v>
          </cell>
        </row>
        <row r="32">
          <cell r="B32">
            <v>31</v>
          </cell>
          <cell r="C32" t="str">
            <v xml:space="preserve">trente et un </v>
          </cell>
        </row>
        <row r="33">
          <cell r="B33">
            <v>32</v>
          </cell>
          <cell r="C33" t="str">
            <v xml:space="preserve">trente-deux </v>
          </cell>
        </row>
        <row r="34">
          <cell r="B34">
            <v>33</v>
          </cell>
          <cell r="C34" t="str">
            <v xml:space="preserve">trente-trois </v>
          </cell>
        </row>
        <row r="35">
          <cell r="B35">
            <v>34</v>
          </cell>
          <cell r="C35" t="str">
            <v xml:space="preserve">trente-quatre </v>
          </cell>
        </row>
        <row r="36">
          <cell r="B36">
            <v>35</v>
          </cell>
          <cell r="C36" t="str">
            <v xml:space="preserve">trente-cinq </v>
          </cell>
        </row>
        <row r="37">
          <cell r="B37">
            <v>36</v>
          </cell>
          <cell r="C37" t="str">
            <v xml:space="preserve">trente-six </v>
          </cell>
        </row>
        <row r="38">
          <cell r="B38">
            <v>37</v>
          </cell>
          <cell r="C38" t="str">
            <v xml:space="preserve">trente-sept </v>
          </cell>
        </row>
        <row r="39">
          <cell r="B39">
            <v>38</v>
          </cell>
          <cell r="C39" t="str">
            <v xml:space="preserve">trente-huit </v>
          </cell>
        </row>
        <row r="40">
          <cell r="B40">
            <v>39</v>
          </cell>
          <cell r="C40" t="str">
            <v xml:space="preserve">trente-neuf </v>
          </cell>
        </row>
        <row r="41">
          <cell r="B41">
            <v>40</v>
          </cell>
          <cell r="C41" t="str">
            <v xml:space="preserve">quarante </v>
          </cell>
        </row>
        <row r="42">
          <cell r="B42">
            <v>41</v>
          </cell>
          <cell r="C42" t="str">
            <v xml:space="preserve">quarante et un </v>
          </cell>
        </row>
        <row r="43">
          <cell r="B43">
            <v>42</v>
          </cell>
          <cell r="C43" t="str">
            <v xml:space="preserve">quarante-deux </v>
          </cell>
        </row>
        <row r="44">
          <cell r="B44">
            <v>43</v>
          </cell>
          <cell r="C44" t="str">
            <v xml:space="preserve">quarante-trois </v>
          </cell>
        </row>
        <row r="45">
          <cell r="B45">
            <v>44</v>
          </cell>
          <cell r="C45" t="str">
            <v xml:space="preserve">quarante-quatre </v>
          </cell>
        </row>
        <row r="46">
          <cell r="B46">
            <v>45</v>
          </cell>
          <cell r="C46" t="str">
            <v xml:space="preserve">quarante-cinq </v>
          </cell>
        </row>
        <row r="47">
          <cell r="B47">
            <v>46</v>
          </cell>
          <cell r="C47" t="str">
            <v xml:space="preserve">quarante-six </v>
          </cell>
        </row>
        <row r="48">
          <cell r="B48">
            <v>47</v>
          </cell>
          <cell r="C48" t="str">
            <v xml:space="preserve">quarante-sept </v>
          </cell>
        </row>
        <row r="49">
          <cell r="B49">
            <v>48</v>
          </cell>
          <cell r="C49" t="str">
            <v xml:space="preserve">quarante-huit </v>
          </cell>
        </row>
        <row r="50">
          <cell r="B50">
            <v>49</v>
          </cell>
          <cell r="C50" t="str">
            <v xml:space="preserve">quarante-neuf </v>
          </cell>
        </row>
        <row r="51">
          <cell r="B51">
            <v>50</v>
          </cell>
          <cell r="C51" t="str">
            <v xml:space="preserve">cinquante </v>
          </cell>
        </row>
        <row r="52">
          <cell r="B52">
            <v>51</v>
          </cell>
          <cell r="C52" t="str">
            <v xml:space="preserve">cinquante et un </v>
          </cell>
        </row>
        <row r="53">
          <cell r="B53">
            <v>52</v>
          </cell>
          <cell r="C53" t="str">
            <v xml:space="preserve">cinquante-deux </v>
          </cell>
        </row>
        <row r="54">
          <cell r="B54">
            <v>53</v>
          </cell>
          <cell r="C54" t="str">
            <v xml:space="preserve">cinquante-trois </v>
          </cell>
        </row>
        <row r="55">
          <cell r="B55">
            <v>54</v>
          </cell>
          <cell r="C55" t="str">
            <v xml:space="preserve">cinquante-quatre </v>
          </cell>
        </row>
        <row r="56">
          <cell r="B56">
            <v>55</v>
          </cell>
          <cell r="C56" t="str">
            <v xml:space="preserve">cinquante-cinq </v>
          </cell>
        </row>
        <row r="57">
          <cell r="B57">
            <v>56</v>
          </cell>
          <cell r="C57" t="str">
            <v xml:space="preserve">cinquante-six </v>
          </cell>
        </row>
        <row r="58">
          <cell r="B58">
            <v>57</v>
          </cell>
          <cell r="C58" t="str">
            <v xml:space="preserve">cinquante-sept </v>
          </cell>
        </row>
        <row r="59">
          <cell r="B59">
            <v>58</v>
          </cell>
          <cell r="C59" t="str">
            <v xml:space="preserve">cinquante-huit </v>
          </cell>
        </row>
        <row r="60">
          <cell r="B60">
            <v>59</v>
          </cell>
          <cell r="C60" t="str">
            <v xml:space="preserve">cinquante-neuf </v>
          </cell>
        </row>
        <row r="61">
          <cell r="B61">
            <v>60</v>
          </cell>
          <cell r="C61" t="str">
            <v xml:space="preserve">soixante </v>
          </cell>
        </row>
        <row r="62">
          <cell r="B62">
            <v>61</v>
          </cell>
          <cell r="C62" t="str">
            <v xml:space="preserve">soixante et un </v>
          </cell>
        </row>
        <row r="63">
          <cell r="B63">
            <v>62</v>
          </cell>
          <cell r="C63" t="str">
            <v xml:space="preserve">soixante-deux </v>
          </cell>
        </row>
        <row r="64">
          <cell r="B64">
            <v>63</v>
          </cell>
          <cell r="C64" t="str">
            <v xml:space="preserve">soixante-trois </v>
          </cell>
        </row>
        <row r="65">
          <cell r="B65">
            <v>64</v>
          </cell>
          <cell r="C65" t="str">
            <v xml:space="preserve">soixante-quatre </v>
          </cell>
        </row>
        <row r="66">
          <cell r="B66">
            <v>65</v>
          </cell>
          <cell r="C66" t="str">
            <v xml:space="preserve">soixante-cinq </v>
          </cell>
        </row>
        <row r="67">
          <cell r="B67">
            <v>66</v>
          </cell>
          <cell r="C67" t="str">
            <v xml:space="preserve">soixante-six </v>
          </cell>
        </row>
        <row r="68">
          <cell r="B68">
            <v>67</v>
          </cell>
          <cell r="C68" t="str">
            <v xml:space="preserve">soixante-sept </v>
          </cell>
        </row>
        <row r="69">
          <cell r="B69">
            <v>68</v>
          </cell>
          <cell r="C69" t="str">
            <v xml:space="preserve">soixante-huit </v>
          </cell>
        </row>
        <row r="70">
          <cell r="B70">
            <v>69</v>
          </cell>
          <cell r="C70" t="str">
            <v xml:space="preserve">soixante-neuf </v>
          </cell>
        </row>
        <row r="71">
          <cell r="B71">
            <v>70</v>
          </cell>
          <cell r="C71" t="str">
            <v xml:space="preserve">soixante-dix </v>
          </cell>
        </row>
        <row r="72">
          <cell r="B72">
            <v>71</v>
          </cell>
          <cell r="C72" t="str">
            <v xml:space="preserve">soixante et onze </v>
          </cell>
        </row>
        <row r="73">
          <cell r="B73">
            <v>72</v>
          </cell>
          <cell r="C73" t="str">
            <v xml:space="preserve">soixante-douze </v>
          </cell>
        </row>
        <row r="74">
          <cell r="B74">
            <v>73</v>
          </cell>
          <cell r="C74" t="str">
            <v xml:space="preserve">soixante-treize </v>
          </cell>
        </row>
        <row r="75">
          <cell r="B75">
            <v>74</v>
          </cell>
          <cell r="C75" t="str">
            <v xml:space="preserve">soixante-quatorze </v>
          </cell>
        </row>
        <row r="76">
          <cell r="B76">
            <v>75</v>
          </cell>
          <cell r="C76" t="str">
            <v xml:space="preserve">soixante-quinze </v>
          </cell>
        </row>
        <row r="77">
          <cell r="B77">
            <v>76</v>
          </cell>
          <cell r="C77" t="str">
            <v xml:space="preserve">soixante-seize </v>
          </cell>
        </row>
        <row r="78">
          <cell r="B78">
            <v>77</v>
          </cell>
          <cell r="C78" t="str">
            <v xml:space="preserve">soixante-dix-sept </v>
          </cell>
        </row>
        <row r="79">
          <cell r="B79">
            <v>78</v>
          </cell>
          <cell r="C79" t="str">
            <v xml:space="preserve">soixante-dix-huit </v>
          </cell>
        </row>
        <row r="80">
          <cell r="B80">
            <v>79</v>
          </cell>
          <cell r="C80" t="str">
            <v xml:space="preserve">soixante-dix-neuf </v>
          </cell>
        </row>
        <row r="81">
          <cell r="B81">
            <v>80</v>
          </cell>
          <cell r="C81" t="str">
            <v xml:space="preserve">quatre-vingts </v>
          </cell>
        </row>
        <row r="82">
          <cell r="B82">
            <v>81</v>
          </cell>
          <cell r="C82" t="str">
            <v xml:space="preserve">quatre-vingt-un </v>
          </cell>
        </row>
        <row r="83">
          <cell r="B83">
            <v>82</v>
          </cell>
          <cell r="C83" t="str">
            <v xml:space="preserve">quatre-vingt-deux </v>
          </cell>
        </row>
        <row r="84">
          <cell r="B84">
            <v>83</v>
          </cell>
          <cell r="C84" t="str">
            <v xml:space="preserve">quatre-vingt-trois </v>
          </cell>
        </row>
        <row r="85">
          <cell r="B85">
            <v>84</v>
          </cell>
          <cell r="C85" t="str">
            <v xml:space="preserve">quatre-vingt-quatre </v>
          </cell>
        </row>
        <row r="86">
          <cell r="B86">
            <v>85</v>
          </cell>
          <cell r="C86" t="str">
            <v xml:space="preserve">quatre-vingt-cinq </v>
          </cell>
        </row>
        <row r="87">
          <cell r="B87">
            <v>86</v>
          </cell>
          <cell r="C87" t="str">
            <v xml:space="preserve">quatre-vingt-six </v>
          </cell>
        </row>
        <row r="88">
          <cell r="B88">
            <v>87</v>
          </cell>
          <cell r="C88" t="str">
            <v xml:space="preserve">quatre-vingt-sept </v>
          </cell>
        </row>
        <row r="89">
          <cell r="B89">
            <v>88</v>
          </cell>
          <cell r="C89" t="str">
            <v xml:space="preserve">quatre-vingt-huit </v>
          </cell>
        </row>
        <row r="90">
          <cell r="B90">
            <v>89</v>
          </cell>
          <cell r="C90" t="str">
            <v xml:space="preserve">quatre-vingt-neuf </v>
          </cell>
        </row>
        <row r="91">
          <cell r="B91">
            <v>90</v>
          </cell>
          <cell r="C91" t="str">
            <v xml:space="preserve">quatre-vingt-dix </v>
          </cell>
        </row>
        <row r="92">
          <cell r="B92">
            <v>91</v>
          </cell>
          <cell r="C92" t="str">
            <v xml:space="preserve">quatre-vingt-onze </v>
          </cell>
        </row>
        <row r="93">
          <cell r="B93">
            <v>92</v>
          </cell>
          <cell r="C93" t="str">
            <v xml:space="preserve">quatre-vingt-douze </v>
          </cell>
        </row>
        <row r="94">
          <cell r="B94">
            <v>93</v>
          </cell>
          <cell r="C94" t="str">
            <v xml:space="preserve">quatre-vingt-treize </v>
          </cell>
        </row>
        <row r="95">
          <cell r="B95">
            <v>94</v>
          </cell>
          <cell r="C95" t="str">
            <v xml:space="preserve">quatre-vingt-quatorze </v>
          </cell>
        </row>
        <row r="96">
          <cell r="B96">
            <v>95</v>
          </cell>
          <cell r="C96" t="str">
            <v xml:space="preserve">quatre-vingt-quinze </v>
          </cell>
        </row>
        <row r="97">
          <cell r="B97">
            <v>96</v>
          </cell>
          <cell r="C97" t="str">
            <v xml:space="preserve">quatre-vingt-seize </v>
          </cell>
        </row>
        <row r="98">
          <cell r="B98">
            <v>97</v>
          </cell>
          <cell r="C98" t="str">
            <v xml:space="preserve">quatre-vingt-dix-sept </v>
          </cell>
        </row>
        <row r="99">
          <cell r="B99">
            <v>98</v>
          </cell>
          <cell r="C99" t="str">
            <v xml:space="preserve">quatre-vingt-dix-huit </v>
          </cell>
        </row>
        <row r="100">
          <cell r="B100">
            <v>99</v>
          </cell>
          <cell r="C100" t="str">
            <v xml:space="preserve">quatre-vingt-dix-neuf </v>
          </cell>
        </row>
        <row r="101">
          <cell r="B101">
            <v>100</v>
          </cell>
          <cell r="C101" t="str">
            <v xml:space="preserve">cent </v>
          </cell>
        </row>
        <row r="102">
          <cell r="B102">
            <v>101</v>
          </cell>
          <cell r="C102" t="str">
            <v xml:space="preserve">cent un </v>
          </cell>
        </row>
        <row r="103">
          <cell r="B103">
            <v>102</v>
          </cell>
          <cell r="C103" t="str">
            <v xml:space="preserve">cent deux </v>
          </cell>
        </row>
        <row r="104">
          <cell r="B104">
            <v>103</v>
          </cell>
          <cell r="C104" t="str">
            <v xml:space="preserve">cent trois </v>
          </cell>
        </row>
        <row r="105">
          <cell r="B105">
            <v>104</v>
          </cell>
          <cell r="C105" t="str">
            <v xml:space="preserve">cent quatre </v>
          </cell>
        </row>
        <row r="106">
          <cell r="B106">
            <v>105</v>
          </cell>
          <cell r="C106" t="str">
            <v xml:space="preserve">cent cinq </v>
          </cell>
        </row>
        <row r="107">
          <cell r="B107">
            <v>106</v>
          </cell>
          <cell r="C107" t="str">
            <v xml:space="preserve">cent six </v>
          </cell>
        </row>
        <row r="108">
          <cell r="B108">
            <v>107</v>
          </cell>
          <cell r="C108" t="str">
            <v xml:space="preserve">cent sept </v>
          </cell>
        </row>
        <row r="109">
          <cell r="B109">
            <v>108</v>
          </cell>
          <cell r="C109" t="str">
            <v xml:space="preserve">cent huit </v>
          </cell>
        </row>
        <row r="110">
          <cell r="B110">
            <v>109</v>
          </cell>
          <cell r="C110" t="str">
            <v xml:space="preserve">cent neuf </v>
          </cell>
        </row>
        <row r="111">
          <cell r="B111">
            <v>110</v>
          </cell>
          <cell r="C111" t="str">
            <v xml:space="preserve">cent dix </v>
          </cell>
        </row>
        <row r="112">
          <cell r="B112">
            <v>111</v>
          </cell>
          <cell r="C112" t="str">
            <v xml:space="preserve">cent onze </v>
          </cell>
        </row>
        <row r="113">
          <cell r="B113">
            <v>112</v>
          </cell>
          <cell r="C113" t="str">
            <v xml:space="preserve">cent douze </v>
          </cell>
        </row>
        <row r="114">
          <cell r="B114">
            <v>113</v>
          </cell>
          <cell r="C114" t="str">
            <v xml:space="preserve">cent treize </v>
          </cell>
        </row>
        <row r="115">
          <cell r="B115">
            <v>114</v>
          </cell>
          <cell r="C115" t="str">
            <v xml:space="preserve">cent quatorze </v>
          </cell>
        </row>
        <row r="116">
          <cell r="B116">
            <v>115</v>
          </cell>
          <cell r="C116" t="str">
            <v xml:space="preserve">cent quinze </v>
          </cell>
        </row>
        <row r="117">
          <cell r="B117">
            <v>116</v>
          </cell>
          <cell r="C117" t="str">
            <v xml:space="preserve">cent seize </v>
          </cell>
        </row>
        <row r="118">
          <cell r="B118">
            <v>117</v>
          </cell>
          <cell r="C118" t="str">
            <v xml:space="preserve">cent dix-sept </v>
          </cell>
        </row>
        <row r="119">
          <cell r="B119">
            <v>118</v>
          </cell>
          <cell r="C119" t="str">
            <v xml:space="preserve">cent dix-huit </v>
          </cell>
        </row>
        <row r="120">
          <cell r="B120">
            <v>119</v>
          </cell>
          <cell r="C120" t="str">
            <v xml:space="preserve">cent dix-neuf </v>
          </cell>
        </row>
        <row r="121">
          <cell r="B121">
            <v>120</v>
          </cell>
          <cell r="C121" t="str">
            <v xml:space="preserve">cent vingt </v>
          </cell>
        </row>
        <row r="122">
          <cell r="B122">
            <v>121</v>
          </cell>
          <cell r="C122" t="str">
            <v xml:space="preserve">cent vingt et un </v>
          </cell>
        </row>
        <row r="123">
          <cell r="B123">
            <v>122</v>
          </cell>
          <cell r="C123" t="str">
            <v xml:space="preserve">cent vingt-deux </v>
          </cell>
        </row>
        <row r="124">
          <cell r="B124">
            <v>123</v>
          </cell>
          <cell r="C124" t="str">
            <v xml:space="preserve">cent vingt-trois </v>
          </cell>
        </row>
        <row r="125">
          <cell r="B125">
            <v>124</v>
          </cell>
          <cell r="C125" t="str">
            <v xml:space="preserve">cent vingt-quatre </v>
          </cell>
        </row>
        <row r="126">
          <cell r="B126">
            <v>125</v>
          </cell>
          <cell r="C126" t="str">
            <v xml:space="preserve">cent vingt-cinq </v>
          </cell>
        </row>
        <row r="127">
          <cell r="B127">
            <v>126</v>
          </cell>
          <cell r="C127" t="str">
            <v xml:space="preserve">cent vingt-six </v>
          </cell>
        </row>
        <row r="128">
          <cell r="B128">
            <v>127</v>
          </cell>
          <cell r="C128" t="str">
            <v xml:space="preserve">cent vingt-sept </v>
          </cell>
        </row>
        <row r="129">
          <cell r="B129">
            <v>128</v>
          </cell>
          <cell r="C129" t="str">
            <v xml:space="preserve">cent vingt-huit </v>
          </cell>
        </row>
        <row r="130">
          <cell r="B130">
            <v>129</v>
          </cell>
          <cell r="C130" t="str">
            <v xml:space="preserve">cent vingt-neuf </v>
          </cell>
        </row>
        <row r="131">
          <cell r="B131">
            <v>130</v>
          </cell>
          <cell r="C131" t="str">
            <v xml:space="preserve">cent trente </v>
          </cell>
        </row>
        <row r="132">
          <cell r="B132">
            <v>131</v>
          </cell>
          <cell r="C132" t="str">
            <v xml:space="preserve">cent trente et un </v>
          </cell>
        </row>
        <row r="133">
          <cell r="B133">
            <v>132</v>
          </cell>
          <cell r="C133" t="str">
            <v xml:space="preserve">cent trente-deux </v>
          </cell>
        </row>
        <row r="134">
          <cell r="B134">
            <v>133</v>
          </cell>
          <cell r="C134" t="str">
            <v xml:space="preserve">cent trente-trois </v>
          </cell>
        </row>
        <row r="135">
          <cell r="B135">
            <v>134</v>
          </cell>
          <cell r="C135" t="str">
            <v xml:space="preserve">cent trente-quatre </v>
          </cell>
        </row>
        <row r="136">
          <cell r="B136">
            <v>135</v>
          </cell>
          <cell r="C136" t="str">
            <v xml:space="preserve">cent trente-cinq </v>
          </cell>
        </row>
        <row r="137">
          <cell r="B137">
            <v>136</v>
          </cell>
          <cell r="C137" t="str">
            <v xml:space="preserve">cent trente-six </v>
          </cell>
        </row>
        <row r="138">
          <cell r="B138">
            <v>137</v>
          </cell>
          <cell r="C138" t="str">
            <v xml:space="preserve">cent trente-sept </v>
          </cell>
        </row>
        <row r="139">
          <cell r="B139">
            <v>138</v>
          </cell>
          <cell r="C139" t="str">
            <v xml:space="preserve">cent trente-huit </v>
          </cell>
        </row>
        <row r="140">
          <cell r="B140">
            <v>139</v>
          </cell>
          <cell r="C140" t="str">
            <v xml:space="preserve">cent trente-neuf </v>
          </cell>
        </row>
        <row r="141">
          <cell r="B141">
            <v>140</v>
          </cell>
          <cell r="C141" t="str">
            <v xml:space="preserve">cent quarante </v>
          </cell>
        </row>
        <row r="142">
          <cell r="B142">
            <v>141</v>
          </cell>
          <cell r="C142" t="str">
            <v xml:space="preserve">cent quarante et un </v>
          </cell>
        </row>
        <row r="143">
          <cell r="B143">
            <v>142</v>
          </cell>
          <cell r="C143" t="str">
            <v xml:space="preserve">cent quarante-deux </v>
          </cell>
        </row>
        <row r="144">
          <cell r="B144">
            <v>143</v>
          </cell>
          <cell r="C144" t="str">
            <v xml:space="preserve">cent quarante-trois </v>
          </cell>
        </row>
        <row r="145">
          <cell r="B145">
            <v>144</v>
          </cell>
          <cell r="C145" t="str">
            <v xml:space="preserve">cent quarante-quatre </v>
          </cell>
        </row>
        <row r="146">
          <cell r="B146">
            <v>145</v>
          </cell>
          <cell r="C146" t="str">
            <v xml:space="preserve">cent quarante-cinq </v>
          </cell>
        </row>
        <row r="147">
          <cell r="B147">
            <v>146</v>
          </cell>
          <cell r="C147" t="str">
            <v xml:space="preserve">cent quarante-six </v>
          </cell>
        </row>
        <row r="148">
          <cell r="B148">
            <v>147</v>
          </cell>
          <cell r="C148" t="str">
            <v xml:space="preserve">cent quarante-sept </v>
          </cell>
        </row>
        <row r="149">
          <cell r="B149">
            <v>148</v>
          </cell>
          <cell r="C149" t="str">
            <v xml:space="preserve">cent quarante-huit </v>
          </cell>
        </row>
        <row r="150">
          <cell r="B150">
            <v>149</v>
          </cell>
          <cell r="C150" t="str">
            <v xml:space="preserve">cent quarante-neuf </v>
          </cell>
        </row>
        <row r="151">
          <cell r="B151">
            <v>150</v>
          </cell>
          <cell r="C151" t="str">
            <v xml:space="preserve">cent cinquante </v>
          </cell>
        </row>
        <row r="152">
          <cell r="B152">
            <v>151</v>
          </cell>
          <cell r="C152" t="str">
            <v xml:space="preserve">cent cinquante et un </v>
          </cell>
        </row>
        <row r="153">
          <cell r="B153">
            <v>152</v>
          </cell>
          <cell r="C153" t="str">
            <v xml:space="preserve">cent cinquante-deux </v>
          </cell>
        </row>
        <row r="154">
          <cell r="B154">
            <v>153</v>
          </cell>
          <cell r="C154" t="str">
            <v xml:space="preserve">cent cinquante-trois </v>
          </cell>
        </row>
        <row r="155">
          <cell r="B155">
            <v>154</v>
          </cell>
          <cell r="C155" t="str">
            <v xml:space="preserve">cent cinquante-quatre </v>
          </cell>
        </row>
        <row r="156">
          <cell r="B156">
            <v>155</v>
          </cell>
          <cell r="C156" t="str">
            <v xml:space="preserve">cent cinquante-cinq </v>
          </cell>
        </row>
        <row r="157">
          <cell r="B157">
            <v>156</v>
          </cell>
          <cell r="C157" t="str">
            <v xml:space="preserve">cent cinquante-six </v>
          </cell>
        </row>
        <row r="158">
          <cell r="B158">
            <v>157</v>
          </cell>
          <cell r="C158" t="str">
            <v xml:space="preserve">cent cinquante-sept </v>
          </cell>
        </row>
        <row r="159">
          <cell r="B159">
            <v>158</v>
          </cell>
          <cell r="C159" t="str">
            <v xml:space="preserve">cent cinquante-huit </v>
          </cell>
        </row>
        <row r="160">
          <cell r="B160">
            <v>159</v>
          </cell>
          <cell r="C160" t="str">
            <v xml:space="preserve">cent cinquante-neuf </v>
          </cell>
        </row>
        <row r="161">
          <cell r="B161">
            <v>160</v>
          </cell>
          <cell r="C161" t="str">
            <v xml:space="preserve">cent soixante </v>
          </cell>
        </row>
        <row r="162">
          <cell r="B162">
            <v>161</v>
          </cell>
          <cell r="C162" t="str">
            <v xml:space="preserve">cent soixante et un </v>
          </cell>
        </row>
        <row r="163">
          <cell r="B163">
            <v>162</v>
          </cell>
          <cell r="C163" t="str">
            <v xml:space="preserve">cent soixante-deux </v>
          </cell>
        </row>
        <row r="164">
          <cell r="B164">
            <v>163</v>
          </cell>
          <cell r="C164" t="str">
            <v xml:space="preserve">cent soixante-trois </v>
          </cell>
        </row>
        <row r="165">
          <cell r="B165">
            <v>164</v>
          </cell>
          <cell r="C165" t="str">
            <v xml:space="preserve">cent soixante-quatre </v>
          </cell>
        </row>
        <row r="166">
          <cell r="B166">
            <v>165</v>
          </cell>
          <cell r="C166" t="str">
            <v xml:space="preserve">cent soixante-cinq </v>
          </cell>
        </row>
        <row r="167">
          <cell r="B167">
            <v>166</v>
          </cell>
          <cell r="C167" t="str">
            <v xml:space="preserve">cent soixante-six </v>
          </cell>
        </row>
        <row r="168">
          <cell r="B168">
            <v>167</v>
          </cell>
          <cell r="C168" t="str">
            <v xml:space="preserve">cent soixante-sept </v>
          </cell>
        </row>
        <row r="169">
          <cell r="B169">
            <v>168</v>
          </cell>
          <cell r="C169" t="str">
            <v xml:space="preserve">cent soixante-huit </v>
          </cell>
        </row>
        <row r="170">
          <cell r="B170">
            <v>169</v>
          </cell>
          <cell r="C170" t="str">
            <v xml:space="preserve">cent soixante-neuf </v>
          </cell>
        </row>
        <row r="171">
          <cell r="B171">
            <v>170</v>
          </cell>
          <cell r="C171" t="str">
            <v xml:space="preserve">cent soixante-dix </v>
          </cell>
        </row>
        <row r="172">
          <cell r="B172">
            <v>171</v>
          </cell>
          <cell r="C172" t="str">
            <v xml:space="preserve">cent soixante et onze </v>
          </cell>
        </row>
        <row r="173">
          <cell r="B173">
            <v>172</v>
          </cell>
          <cell r="C173" t="str">
            <v xml:space="preserve">cent soixante-douze </v>
          </cell>
        </row>
        <row r="174">
          <cell r="B174">
            <v>173</v>
          </cell>
          <cell r="C174" t="str">
            <v xml:space="preserve">cent soixante-treize </v>
          </cell>
        </row>
        <row r="175">
          <cell r="B175">
            <v>174</v>
          </cell>
          <cell r="C175" t="str">
            <v xml:space="preserve">cent soixante-quatorze </v>
          </cell>
        </row>
        <row r="176">
          <cell r="B176">
            <v>175</v>
          </cell>
          <cell r="C176" t="str">
            <v xml:space="preserve">cent soixante-quinze </v>
          </cell>
        </row>
        <row r="177">
          <cell r="B177">
            <v>176</v>
          </cell>
          <cell r="C177" t="str">
            <v xml:space="preserve">cent soixante-seize </v>
          </cell>
        </row>
        <row r="178">
          <cell r="B178">
            <v>177</v>
          </cell>
          <cell r="C178" t="str">
            <v xml:space="preserve">cent soixante-dix-sept </v>
          </cell>
        </row>
        <row r="179">
          <cell r="B179">
            <v>178</v>
          </cell>
          <cell r="C179" t="str">
            <v xml:space="preserve">cent soixante-dix-huit </v>
          </cell>
        </row>
        <row r="180">
          <cell r="B180">
            <v>179</v>
          </cell>
          <cell r="C180" t="str">
            <v xml:space="preserve">cent soixante-dix-neuf </v>
          </cell>
        </row>
        <row r="181">
          <cell r="B181">
            <v>180</v>
          </cell>
          <cell r="C181" t="str">
            <v xml:space="preserve">cent quatre-vingts </v>
          </cell>
        </row>
        <row r="182">
          <cell r="B182">
            <v>181</v>
          </cell>
          <cell r="C182" t="str">
            <v xml:space="preserve">cent quatre-vingt-un </v>
          </cell>
        </row>
        <row r="183">
          <cell r="B183">
            <v>182</v>
          </cell>
          <cell r="C183" t="str">
            <v xml:space="preserve">cent quatre-vingt-deux </v>
          </cell>
        </row>
        <row r="184">
          <cell r="B184">
            <v>183</v>
          </cell>
          <cell r="C184" t="str">
            <v xml:space="preserve">cent quatre-vingt-trois </v>
          </cell>
        </row>
        <row r="185">
          <cell r="B185">
            <v>184</v>
          </cell>
          <cell r="C185" t="str">
            <v xml:space="preserve">cent quatre-vingt-quatre </v>
          </cell>
        </row>
        <row r="186">
          <cell r="B186">
            <v>185</v>
          </cell>
          <cell r="C186" t="str">
            <v xml:space="preserve">cent quatre-vingt-cinq </v>
          </cell>
        </row>
        <row r="187">
          <cell r="B187">
            <v>186</v>
          </cell>
          <cell r="C187" t="str">
            <v xml:space="preserve">cent quatre-vingt-six </v>
          </cell>
        </row>
        <row r="188">
          <cell r="B188">
            <v>187</v>
          </cell>
          <cell r="C188" t="str">
            <v xml:space="preserve">cent quatre-vingt-sept </v>
          </cell>
        </row>
        <row r="189">
          <cell r="B189">
            <v>188</v>
          </cell>
          <cell r="C189" t="str">
            <v xml:space="preserve">cent quatre-vingt-huit </v>
          </cell>
        </row>
        <row r="190">
          <cell r="B190">
            <v>189</v>
          </cell>
          <cell r="C190" t="str">
            <v xml:space="preserve">cent quatre-vingt-neuf </v>
          </cell>
        </row>
        <row r="191">
          <cell r="B191">
            <v>190</v>
          </cell>
          <cell r="C191" t="str">
            <v xml:space="preserve">cent quatre-vingt-dix </v>
          </cell>
        </row>
        <row r="192">
          <cell r="B192">
            <v>191</v>
          </cell>
          <cell r="C192" t="str">
            <v xml:space="preserve">cent quatre-vingt-onze </v>
          </cell>
        </row>
        <row r="193">
          <cell r="B193">
            <v>192</v>
          </cell>
          <cell r="C193" t="str">
            <v xml:space="preserve">cent quatre-vingt-douze </v>
          </cell>
        </row>
        <row r="194">
          <cell r="B194">
            <v>193</v>
          </cell>
          <cell r="C194" t="str">
            <v xml:space="preserve">cent quatre-vingt-treize </v>
          </cell>
        </row>
        <row r="195">
          <cell r="B195">
            <v>194</v>
          </cell>
          <cell r="C195" t="str">
            <v xml:space="preserve">cent quatre-vingt-quatorze </v>
          </cell>
        </row>
        <row r="196">
          <cell r="B196">
            <v>195</v>
          </cell>
          <cell r="C196" t="str">
            <v xml:space="preserve">cent quatre-vingt-quinze </v>
          </cell>
        </row>
        <row r="197">
          <cell r="B197">
            <v>196</v>
          </cell>
          <cell r="C197" t="str">
            <v xml:space="preserve">cent quatre-vingt-seize </v>
          </cell>
        </row>
        <row r="198">
          <cell r="B198">
            <v>197</v>
          </cell>
          <cell r="C198" t="str">
            <v xml:space="preserve">cent quatre-vingt-dix-sept </v>
          </cell>
        </row>
        <row r="199">
          <cell r="B199">
            <v>198</v>
          </cell>
          <cell r="C199" t="str">
            <v xml:space="preserve">cent quatre-vingt-dix-huit </v>
          </cell>
        </row>
        <row r="200">
          <cell r="B200">
            <v>199</v>
          </cell>
          <cell r="C200" t="str">
            <v xml:space="preserve">cent quatre-vingt-dix-neuf </v>
          </cell>
        </row>
        <row r="201">
          <cell r="B201">
            <v>200</v>
          </cell>
          <cell r="C201" t="str">
            <v xml:space="preserve">deux cents </v>
          </cell>
        </row>
        <row r="202">
          <cell r="B202">
            <v>201</v>
          </cell>
          <cell r="C202" t="str">
            <v xml:space="preserve">deux cent un </v>
          </cell>
        </row>
        <row r="203">
          <cell r="B203">
            <v>202</v>
          </cell>
          <cell r="C203" t="str">
            <v xml:space="preserve">deux cent deux </v>
          </cell>
        </row>
        <row r="204">
          <cell r="B204">
            <v>203</v>
          </cell>
          <cell r="C204" t="str">
            <v xml:space="preserve">deux cent trois </v>
          </cell>
        </row>
        <row r="205">
          <cell r="B205">
            <v>204</v>
          </cell>
          <cell r="C205" t="str">
            <v xml:space="preserve">deux cent quatre </v>
          </cell>
        </row>
        <row r="206">
          <cell r="B206">
            <v>205</v>
          </cell>
          <cell r="C206" t="str">
            <v xml:space="preserve">deux cent cinq </v>
          </cell>
        </row>
        <row r="207">
          <cell r="B207">
            <v>206</v>
          </cell>
          <cell r="C207" t="str">
            <v xml:space="preserve">deux cent six </v>
          </cell>
        </row>
        <row r="208">
          <cell r="B208">
            <v>207</v>
          </cell>
          <cell r="C208" t="str">
            <v xml:space="preserve">deux cent sept </v>
          </cell>
        </row>
        <row r="209">
          <cell r="B209">
            <v>208</v>
          </cell>
          <cell r="C209" t="str">
            <v xml:space="preserve">deux cent huit </v>
          </cell>
        </row>
        <row r="210">
          <cell r="B210">
            <v>209</v>
          </cell>
          <cell r="C210" t="str">
            <v xml:space="preserve">deux cent neuf </v>
          </cell>
        </row>
        <row r="211">
          <cell r="B211">
            <v>210</v>
          </cell>
          <cell r="C211" t="str">
            <v xml:space="preserve">deux cent dix </v>
          </cell>
        </row>
        <row r="212">
          <cell r="B212">
            <v>211</v>
          </cell>
          <cell r="C212" t="str">
            <v xml:space="preserve">deux cent onze </v>
          </cell>
        </row>
        <row r="213">
          <cell r="B213">
            <v>212</v>
          </cell>
          <cell r="C213" t="str">
            <v xml:space="preserve">deux cent douze </v>
          </cell>
        </row>
        <row r="214">
          <cell r="B214">
            <v>213</v>
          </cell>
          <cell r="C214" t="str">
            <v xml:space="preserve">deux cent treize </v>
          </cell>
        </row>
        <row r="215">
          <cell r="B215">
            <v>214</v>
          </cell>
          <cell r="C215" t="str">
            <v xml:space="preserve">deux cent quatorze </v>
          </cell>
        </row>
        <row r="216">
          <cell r="B216">
            <v>215</v>
          </cell>
          <cell r="C216" t="str">
            <v xml:space="preserve">deux cent quinze </v>
          </cell>
        </row>
        <row r="217">
          <cell r="B217">
            <v>216</v>
          </cell>
          <cell r="C217" t="str">
            <v xml:space="preserve">deux cent seize </v>
          </cell>
        </row>
        <row r="218">
          <cell r="B218">
            <v>217</v>
          </cell>
          <cell r="C218" t="str">
            <v xml:space="preserve">deux cent dix-sept </v>
          </cell>
        </row>
        <row r="219">
          <cell r="B219">
            <v>218</v>
          </cell>
          <cell r="C219" t="str">
            <v xml:space="preserve">deux cent dix-huit </v>
          </cell>
        </row>
        <row r="220">
          <cell r="B220">
            <v>219</v>
          </cell>
          <cell r="C220" t="str">
            <v xml:space="preserve">deux cent dix-neuf </v>
          </cell>
        </row>
        <row r="221">
          <cell r="B221">
            <v>220</v>
          </cell>
          <cell r="C221" t="str">
            <v xml:space="preserve">deux cent vingt </v>
          </cell>
        </row>
        <row r="222">
          <cell r="B222">
            <v>221</v>
          </cell>
          <cell r="C222" t="str">
            <v xml:space="preserve">deux cent vingt et un </v>
          </cell>
        </row>
        <row r="223">
          <cell r="B223">
            <v>222</v>
          </cell>
          <cell r="C223" t="str">
            <v xml:space="preserve">deux cent vingt-deux </v>
          </cell>
        </row>
        <row r="224">
          <cell r="B224">
            <v>223</v>
          </cell>
          <cell r="C224" t="str">
            <v xml:space="preserve">deux cent vingt-trois </v>
          </cell>
        </row>
        <row r="225">
          <cell r="B225">
            <v>224</v>
          </cell>
          <cell r="C225" t="str">
            <v xml:space="preserve">deux cent vingt-quatre </v>
          </cell>
        </row>
        <row r="226">
          <cell r="B226">
            <v>225</v>
          </cell>
          <cell r="C226" t="str">
            <v xml:space="preserve">deux cent vingt-cinq </v>
          </cell>
        </row>
        <row r="227">
          <cell r="B227">
            <v>226</v>
          </cell>
          <cell r="C227" t="str">
            <v xml:space="preserve">deux cent vingt-six </v>
          </cell>
        </row>
        <row r="228">
          <cell r="B228">
            <v>227</v>
          </cell>
          <cell r="C228" t="str">
            <v xml:space="preserve">deux cent vingt-sept </v>
          </cell>
        </row>
        <row r="229">
          <cell r="B229">
            <v>228</v>
          </cell>
          <cell r="C229" t="str">
            <v xml:space="preserve">deux cent vingt-huit </v>
          </cell>
        </row>
        <row r="230">
          <cell r="B230">
            <v>229</v>
          </cell>
          <cell r="C230" t="str">
            <v xml:space="preserve">deux cent vingt-neuf </v>
          </cell>
        </row>
        <row r="231">
          <cell r="B231">
            <v>230</v>
          </cell>
          <cell r="C231" t="str">
            <v xml:space="preserve">deux cent trente </v>
          </cell>
        </row>
        <row r="232">
          <cell r="B232">
            <v>231</v>
          </cell>
          <cell r="C232" t="str">
            <v xml:space="preserve">deux cent trente et un </v>
          </cell>
        </row>
        <row r="233">
          <cell r="B233">
            <v>232</v>
          </cell>
          <cell r="C233" t="str">
            <v xml:space="preserve">deux cent trente-deux </v>
          </cell>
        </row>
        <row r="234">
          <cell r="B234">
            <v>233</v>
          </cell>
          <cell r="C234" t="str">
            <v xml:space="preserve">deux cent trente-trois </v>
          </cell>
        </row>
        <row r="235">
          <cell r="B235">
            <v>234</v>
          </cell>
          <cell r="C235" t="str">
            <v xml:space="preserve">deux cent trente-quatre </v>
          </cell>
        </row>
        <row r="236">
          <cell r="B236">
            <v>235</v>
          </cell>
          <cell r="C236" t="str">
            <v xml:space="preserve">deux cent trente-cinq </v>
          </cell>
        </row>
        <row r="237">
          <cell r="B237">
            <v>236</v>
          </cell>
          <cell r="C237" t="str">
            <v xml:space="preserve">deux cent trente-six </v>
          </cell>
        </row>
        <row r="238">
          <cell r="B238">
            <v>237</v>
          </cell>
          <cell r="C238" t="str">
            <v xml:space="preserve">deux cent trente-sept </v>
          </cell>
        </row>
        <row r="239">
          <cell r="B239">
            <v>238</v>
          </cell>
          <cell r="C239" t="str">
            <v xml:space="preserve">deux cent trente-huit </v>
          </cell>
        </row>
        <row r="240">
          <cell r="B240">
            <v>239</v>
          </cell>
          <cell r="C240" t="str">
            <v xml:space="preserve">deux cent trente-neuf </v>
          </cell>
        </row>
        <row r="241">
          <cell r="B241">
            <v>240</v>
          </cell>
          <cell r="C241" t="str">
            <v xml:space="preserve">deux cent quarante </v>
          </cell>
        </row>
        <row r="242">
          <cell r="B242">
            <v>241</v>
          </cell>
          <cell r="C242" t="str">
            <v xml:space="preserve">deux cent quarante et un </v>
          </cell>
        </row>
        <row r="243">
          <cell r="B243">
            <v>242</v>
          </cell>
          <cell r="C243" t="str">
            <v xml:space="preserve">deux cent quarante-deux </v>
          </cell>
        </row>
        <row r="244">
          <cell r="B244">
            <v>243</v>
          </cell>
          <cell r="C244" t="str">
            <v xml:space="preserve">deux cent quarante-trois </v>
          </cell>
        </row>
        <row r="245">
          <cell r="B245">
            <v>244</v>
          </cell>
          <cell r="C245" t="str">
            <v xml:space="preserve">deux cent quarante-quatre </v>
          </cell>
        </row>
        <row r="246">
          <cell r="B246">
            <v>245</v>
          </cell>
          <cell r="C246" t="str">
            <v xml:space="preserve">deux cent quarante-cinq </v>
          </cell>
        </row>
        <row r="247">
          <cell r="B247">
            <v>246</v>
          </cell>
          <cell r="C247" t="str">
            <v xml:space="preserve">deux cent quarante-six </v>
          </cell>
        </row>
        <row r="248">
          <cell r="B248">
            <v>247</v>
          </cell>
          <cell r="C248" t="str">
            <v xml:space="preserve">deux cent quarante-sept </v>
          </cell>
        </row>
        <row r="249">
          <cell r="B249">
            <v>248</v>
          </cell>
          <cell r="C249" t="str">
            <v xml:space="preserve">deux cent quarante-huit </v>
          </cell>
        </row>
        <row r="250">
          <cell r="B250">
            <v>249</v>
          </cell>
          <cell r="C250" t="str">
            <v xml:space="preserve">deux cent quarante-neuf </v>
          </cell>
        </row>
        <row r="251">
          <cell r="B251">
            <v>250</v>
          </cell>
          <cell r="C251" t="str">
            <v xml:space="preserve">deux cent cinquante </v>
          </cell>
        </row>
        <row r="252">
          <cell r="B252">
            <v>251</v>
          </cell>
          <cell r="C252" t="str">
            <v xml:space="preserve">deux cent cinquante et un </v>
          </cell>
        </row>
        <row r="253">
          <cell r="B253">
            <v>252</v>
          </cell>
          <cell r="C253" t="str">
            <v xml:space="preserve">deux cent cinquante-deux </v>
          </cell>
        </row>
        <row r="254">
          <cell r="B254">
            <v>253</v>
          </cell>
          <cell r="C254" t="str">
            <v xml:space="preserve">deux cent cinquante-trois </v>
          </cell>
        </row>
        <row r="255">
          <cell r="B255">
            <v>254</v>
          </cell>
          <cell r="C255" t="str">
            <v xml:space="preserve">deux cent cinquante-quatre </v>
          </cell>
        </row>
        <row r="256">
          <cell r="B256">
            <v>255</v>
          </cell>
          <cell r="C256" t="str">
            <v xml:space="preserve">deux cent cinquante-cinq </v>
          </cell>
        </row>
        <row r="257">
          <cell r="B257">
            <v>256</v>
          </cell>
          <cell r="C257" t="str">
            <v xml:space="preserve">deux cent cinquante-six </v>
          </cell>
        </row>
        <row r="258">
          <cell r="B258">
            <v>257</v>
          </cell>
          <cell r="C258" t="str">
            <v xml:space="preserve">deux cent cinquante-sept </v>
          </cell>
        </row>
        <row r="259">
          <cell r="B259">
            <v>258</v>
          </cell>
          <cell r="C259" t="str">
            <v xml:space="preserve">deux cent cinquante-huit </v>
          </cell>
        </row>
        <row r="260">
          <cell r="B260">
            <v>259</v>
          </cell>
          <cell r="C260" t="str">
            <v xml:space="preserve">deux cent cinquante-neuf </v>
          </cell>
        </row>
        <row r="261">
          <cell r="B261">
            <v>260</v>
          </cell>
          <cell r="C261" t="str">
            <v xml:space="preserve">deux cent soixante </v>
          </cell>
        </row>
        <row r="262">
          <cell r="B262">
            <v>261</v>
          </cell>
          <cell r="C262" t="str">
            <v xml:space="preserve">deux cent soixante et un </v>
          </cell>
        </row>
        <row r="263">
          <cell r="B263">
            <v>262</v>
          </cell>
          <cell r="C263" t="str">
            <v xml:space="preserve">deux cent soixante-deux </v>
          </cell>
        </row>
        <row r="264">
          <cell r="B264">
            <v>263</v>
          </cell>
          <cell r="C264" t="str">
            <v xml:space="preserve">deux cent soixante-trois </v>
          </cell>
        </row>
        <row r="265">
          <cell r="B265">
            <v>264</v>
          </cell>
          <cell r="C265" t="str">
            <v xml:space="preserve">deux cent soixante-quatre </v>
          </cell>
        </row>
        <row r="266">
          <cell r="B266">
            <v>265</v>
          </cell>
          <cell r="C266" t="str">
            <v xml:space="preserve">deux cent soixante-cinq </v>
          </cell>
        </row>
        <row r="267">
          <cell r="B267">
            <v>266</v>
          </cell>
          <cell r="C267" t="str">
            <v xml:space="preserve">deux cent soixante-six </v>
          </cell>
        </row>
        <row r="268">
          <cell r="B268">
            <v>267</v>
          </cell>
          <cell r="C268" t="str">
            <v xml:space="preserve">deux cent soixante-sept </v>
          </cell>
        </row>
        <row r="269">
          <cell r="B269">
            <v>268</v>
          </cell>
          <cell r="C269" t="str">
            <v xml:space="preserve">deux cent soixante-huit </v>
          </cell>
        </row>
        <row r="270">
          <cell r="B270">
            <v>269</v>
          </cell>
          <cell r="C270" t="str">
            <v xml:space="preserve">deux cent soixante-neuf </v>
          </cell>
        </row>
        <row r="271">
          <cell r="B271">
            <v>270</v>
          </cell>
          <cell r="C271" t="str">
            <v xml:space="preserve">deux cent soixante-dix </v>
          </cell>
        </row>
        <row r="272">
          <cell r="B272">
            <v>271</v>
          </cell>
          <cell r="C272" t="str">
            <v xml:space="preserve">deux cent soixante et onze </v>
          </cell>
        </row>
        <row r="273">
          <cell r="B273">
            <v>272</v>
          </cell>
          <cell r="C273" t="str">
            <v xml:space="preserve">deux cent soixante-douze </v>
          </cell>
        </row>
        <row r="274">
          <cell r="B274">
            <v>273</v>
          </cell>
          <cell r="C274" t="str">
            <v xml:space="preserve">deux cent soixante-treize </v>
          </cell>
        </row>
        <row r="275">
          <cell r="B275">
            <v>274</v>
          </cell>
          <cell r="C275" t="str">
            <v xml:space="preserve">deux cent soixante-quatorze </v>
          </cell>
        </row>
        <row r="276">
          <cell r="B276">
            <v>275</v>
          </cell>
          <cell r="C276" t="str">
            <v xml:space="preserve">deux cent soixante-quinze </v>
          </cell>
        </row>
        <row r="277">
          <cell r="B277">
            <v>276</v>
          </cell>
          <cell r="C277" t="str">
            <v xml:space="preserve">deux cent soixante-seize </v>
          </cell>
        </row>
        <row r="278">
          <cell r="B278">
            <v>277</v>
          </cell>
          <cell r="C278" t="str">
            <v xml:space="preserve">deux cent soixante-dix-sept </v>
          </cell>
        </row>
        <row r="279">
          <cell r="B279">
            <v>278</v>
          </cell>
          <cell r="C279" t="str">
            <v xml:space="preserve">deux cent soixante-dix-huit </v>
          </cell>
        </row>
        <row r="280">
          <cell r="B280">
            <v>279</v>
          </cell>
          <cell r="C280" t="str">
            <v xml:space="preserve">deux cent soixante-dix-neuf </v>
          </cell>
        </row>
        <row r="281">
          <cell r="B281">
            <v>280</v>
          </cell>
          <cell r="C281" t="str">
            <v xml:space="preserve">deux cent quatre-vingts </v>
          </cell>
        </row>
        <row r="282">
          <cell r="B282">
            <v>281</v>
          </cell>
          <cell r="C282" t="str">
            <v xml:space="preserve">deux cent quatre-vingt-un </v>
          </cell>
        </row>
        <row r="283">
          <cell r="B283">
            <v>282</v>
          </cell>
          <cell r="C283" t="str">
            <v xml:space="preserve">deux cent quatre-vingt-deux </v>
          </cell>
        </row>
        <row r="284">
          <cell r="B284">
            <v>283</v>
          </cell>
          <cell r="C284" t="str">
            <v xml:space="preserve">deux cent quatre-vingt-trois </v>
          </cell>
        </row>
        <row r="285">
          <cell r="B285">
            <v>284</v>
          </cell>
          <cell r="C285" t="str">
            <v xml:space="preserve">deux cent quatre-vingt-quatre </v>
          </cell>
        </row>
        <row r="286">
          <cell r="B286">
            <v>285</v>
          </cell>
          <cell r="C286" t="str">
            <v xml:space="preserve">deux cent quatre-vingt-cinq </v>
          </cell>
        </row>
        <row r="287">
          <cell r="B287">
            <v>286</v>
          </cell>
          <cell r="C287" t="str">
            <v xml:space="preserve">deux cent quatre-vingt-six </v>
          </cell>
        </row>
        <row r="288">
          <cell r="B288">
            <v>287</v>
          </cell>
          <cell r="C288" t="str">
            <v xml:space="preserve">deux cent quatre-vingt-sept </v>
          </cell>
        </row>
        <row r="289">
          <cell r="B289">
            <v>288</v>
          </cell>
          <cell r="C289" t="str">
            <v xml:space="preserve">deux cent quatre-vingt-huit </v>
          </cell>
        </row>
        <row r="290">
          <cell r="B290">
            <v>289</v>
          </cell>
          <cell r="C290" t="str">
            <v xml:space="preserve">deux cent quatre-vingt-neuf </v>
          </cell>
        </row>
        <row r="291">
          <cell r="B291">
            <v>290</v>
          </cell>
          <cell r="C291" t="str">
            <v xml:space="preserve">deux cent quatre-vingt-dix </v>
          </cell>
        </row>
        <row r="292">
          <cell r="B292">
            <v>291</v>
          </cell>
          <cell r="C292" t="str">
            <v xml:space="preserve">deux cent quatre-vingt-onze </v>
          </cell>
        </row>
        <row r="293">
          <cell r="B293">
            <v>292</v>
          </cell>
          <cell r="C293" t="str">
            <v xml:space="preserve">deux cent quatre-vingt-douze </v>
          </cell>
        </row>
        <row r="294">
          <cell r="B294">
            <v>293</v>
          </cell>
          <cell r="C294" t="str">
            <v xml:space="preserve">deux cent quatre-vingt-treize </v>
          </cell>
        </row>
        <row r="295">
          <cell r="B295">
            <v>294</v>
          </cell>
          <cell r="C295" t="str">
            <v xml:space="preserve">deux cent quatre-vingt-quatorze </v>
          </cell>
        </row>
        <row r="296">
          <cell r="B296">
            <v>295</v>
          </cell>
          <cell r="C296" t="str">
            <v xml:space="preserve">deux cent quatre-vingt-quinze </v>
          </cell>
        </row>
        <row r="297">
          <cell r="B297">
            <v>296</v>
          </cell>
          <cell r="C297" t="str">
            <v xml:space="preserve">deux cent quatre-vingt-seize </v>
          </cell>
        </row>
        <row r="298">
          <cell r="B298">
            <v>297</v>
          </cell>
          <cell r="C298" t="str">
            <v xml:space="preserve">deux cent quatre-vingt-dix-sept </v>
          </cell>
        </row>
        <row r="299">
          <cell r="B299">
            <v>298</v>
          </cell>
          <cell r="C299" t="str">
            <v xml:space="preserve">deux cent quatre-vingt-dix-huit </v>
          </cell>
        </row>
        <row r="300">
          <cell r="B300">
            <v>299</v>
          </cell>
          <cell r="C300" t="str">
            <v xml:space="preserve">deux cent quatre-vingt-dix-neuf </v>
          </cell>
        </row>
        <row r="301">
          <cell r="B301">
            <v>300</v>
          </cell>
          <cell r="C301" t="str">
            <v xml:space="preserve">trois cents </v>
          </cell>
        </row>
        <row r="302">
          <cell r="B302">
            <v>301</v>
          </cell>
          <cell r="C302" t="str">
            <v xml:space="preserve">trois cent un </v>
          </cell>
        </row>
        <row r="303">
          <cell r="B303">
            <v>302</v>
          </cell>
          <cell r="C303" t="str">
            <v xml:space="preserve">trois cent deux </v>
          </cell>
        </row>
        <row r="304">
          <cell r="B304">
            <v>303</v>
          </cell>
          <cell r="C304" t="str">
            <v xml:space="preserve">trois cent trois </v>
          </cell>
        </row>
        <row r="305">
          <cell r="B305">
            <v>304</v>
          </cell>
          <cell r="C305" t="str">
            <v xml:space="preserve">trois cent quatre </v>
          </cell>
        </row>
        <row r="306">
          <cell r="B306">
            <v>305</v>
          </cell>
          <cell r="C306" t="str">
            <v xml:space="preserve">trois cent cinq </v>
          </cell>
        </row>
        <row r="307">
          <cell r="B307">
            <v>306</v>
          </cell>
          <cell r="C307" t="str">
            <v xml:space="preserve">trois cent six </v>
          </cell>
        </row>
        <row r="308">
          <cell r="B308">
            <v>307</v>
          </cell>
          <cell r="C308" t="str">
            <v xml:space="preserve">trois cent sept </v>
          </cell>
        </row>
        <row r="309">
          <cell r="B309">
            <v>308</v>
          </cell>
          <cell r="C309" t="str">
            <v xml:space="preserve">trois cent huit </v>
          </cell>
        </row>
        <row r="310">
          <cell r="B310">
            <v>309</v>
          </cell>
          <cell r="C310" t="str">
            <v xml:space="preserve">trois cent neuf </v>
          </cell>
        </row>
        <row r="311">
          <cell r="B311">
            <v>310</v>
          </cell>
          <cell r="C311" t="str">
            <v xml:space="preserve">trois cent dix </v>
          </cell>
        </row>
        <row r="312">
          <cell r="B312">
            <v>311</v>
          </cell>
          <cell r="C312" t="str">
            <v xml:space="preserve">trois cent onze </v>
          </cell>
        </row>
        <row r="313">
          <cell r="B313">
            <v>312</v>
          </cell>
          <cell r="C313" t="str">
            <v xml:space="preserve">trois cent douze </v>
          </cell>
        </row>
        <row r="314">
          <cell r="B314">
            <v>313</v>
          </cell>
          <cell r="C314" t="str">
            <v xml:space="preserve">trois cent treize </v>
          </cell>
        </row>
        <row r="315">
          <cell r="B315">
            <v>314</v>
          </cell>
          <cell r="C315" t="str">
            <v xml:space="preserve">trois cent quatorze </v>
          </cell>
        </row>
        <row r="316">
          <cell r="B316">
            <v>315</v>
          </cell>
          <cell r="C316" t="str">
            <v xml:space="preserve">trois cent quinze </v>
          </cell>
        </row>
        <row r="317">
          <cell r="B317">
            <v>316</v>
          </cell>
          <cell r="C317" t="str">
            <v xml:space="preserve">trois cent seize </v>
          </cell>
        </row>
        <row r="318">
          <cell r="B318">
            <v>317</v>
          </cell>
          <cell r="C318" t="str">
            <v xml:space="preserve">trois cent dix-sept </v>
          </cell>
        </row>
        <row r="319">
          <cell r="B319">
            <v>318</v>
          </cell>
          <cell r="C319" t="str">
            <v xml:space="preserve">trois cent dix-huit </v>
          </cell>
        </row>
        <row r="320">
          <cell r="B320">
            <v>319</v>
          </cell>
          <cell r="C320" t="str">
            <v xml:space="preserve">trois cent dix-neuf </v>
          </cell>
        </row>
        <row r="321">
          <cell r="B321">
            <v>320</v>
          </cell>
          <cell r="C321" t="str">
            <v xml:space="preserve">trois cent vingt </v>
          </cell>
        </row>
        <row r="322">
          <cell r="B322">
            <v>321</v>
          </cell>
          <cell r="C322" t="str">
            <v xml:space="preserve">trois cent vingt et un </v>
          </cell>
        </row>
        <row r="323">
          <cell r="B323">
            <v>322</v>
          </cell>
          <cell r="C323" t="str">
            <v xml:space="preserve">trois cent vingt-deux </v>
          </cell>
        </row>
        <row r="324">
          <cell r="B324">
            <v>323</v>
          </cell>
          <cell r="C324" t="str">
            <v xml:space="preserve">trois cent vingt-trois </v>
          </cell>
        </row>
        <row r="325">
          <cell r="B325">
            <v>324</v>
          </cell>
          <cell r="C325" t="str">
            <v xml:space="preserve">trois cent vingt-quatre </v>
          </cell>
        </row>
        <row r="326">
          <cell r="B326">
            <v>325</v>
          </cell>
          <cell r="C326" t="str">
            <v xml:space="preserve">trois cent vingt-cinq </v>
          </cell>
        </row>
        <row r="327">
          <cell r="B327">
            <v>326</v>
          </cell>
          <cell r="C327" t="str">
            <v xml:space="preserve">trois cent vingt-six </v>
          </cell>
        </row>
        <row r="328">
          <cell r="B328">
            <v>327</v>
          </cell>
          <cell r="C328" t="str">
            <v xml:space="preserve">trois cent vingt-sept </v>
          </cell>
        </row>
        <row r="329">
          <cell r="B329">
            <v>328</v>
          </cell>
          <cell r="C329" t="str">
            <v xml:space="preserve">trois cent vingt-huit </v>
          </cell>
        </row>
        <row r="330">
          <cell r="B330">
            <v>329</v>
          </cell>
          <cell r="C330" t="str">
            <v xml:space="preserve">trois cent vingt-neuf </v>
          </cell>
        </row>
        <row r="331">
          <cell r="B331">
            <v>330</v>
          </cell>
          <cell r="C331" t="str">
            <v xml:space="preserve">trois cent trente </v>
          </cell>
        </row>
        <row r="332">
          <cell r="B332">
            <v>331</v>
          </cell>
          <cell r="C332" t="str">
            <v xml:space="preserve">trois cent trente et un </v>
          </cell>
        </row>
        <row r="333">
          <cell r="B333">
            <v>332</v>
          </cell>
          <cell r="C333" t="str">
            <v xml:space="preserve">trois cent trente-deux </v>
          </cell>
        </row>
        <row r="334">
          <cell r="B334">
            <v>333</v>
          </cell>
          <cell r="C334" t="str">
            <v xml:space="preserve">trois cent trente-trois </v>
          </cell>
        </row>
        <row r="335">
          <cell r="B335">
            <v>334</v>
          </cell>
          <cell r="C335" t="str">
            <v xml:space="preserve">trois cent trente-quatre </v>
          </cell>
        </row>
        <row r="336">
          <cell r="B336">
            <v>335</v>
          </cell>
          <cell r="C336" t="str">
            <v xml:space="preserve">trois cent trente-cinq </v>
          </cell>
        </row>
        <row r="337">
          <cell r="B337">
            <v>336</v>
          </cell>
          <cell r="C337" t="str">
            <v xml:space="preserve">trois cent trente-six </v>
          </cell>
        </row>
        <row r="338">
          <cell r="B338">
            <v>337</v>
          </cell>
          <cell r="C338" t="str">
            <v xml:space="preserve">trois cent trente-sept </v>
          </cell>
        </row>
        <row r="339">
          <cell r="B339">
            <v>338</v>
          </cell>
          <cell r="C339" t="str">
            <v xml:space="preserve">trois cent trente-huit </v>
          </cell>
        </row>
        <row r="340">
          <cell r="B340">
            <v>339</v>
          </cell>
          <cell r="C340" t="str">
            <v xml:space="preserve">trois cent trente-neuf </v>
          </cell>
        </row>
        <row r="341">
          <cell r="B341">
            <v>340</v>
          </cell>
          <cell r="C341" t="str">
            <v xml:space="preserve">trois cent quarante </v>
          </cell>
        </row>
        <row r="342">
          <cell r="B342">
            <v>341</v>
          </cell>
          <cell r="C342" t="str">
            <v xml:space="preserve">trois cent quarante et un </v>
          </cell>
        </row>
        <row r="343">
          <cell r="B343">
            <v>342</v>
          </cell>
          <cell r="C343" t="str">
            <v xml:space="preserve">trois cent quarante-deux </v>
          </cell>
        </row>
        <row r="344">
          <cell r="B344">
            <v>343</v>
          </cell>
          <cell r="C344" t="str">
            <v xml:space="preserve">trois cent quarante-trois </v>
          </cell>
        </row>
        <row r="345">
          <cell r="B345">
            <v>344</v>
          </cell>
          <cell r="C345" t="str">
            <v xml:space="preserve">trois cent quarante-quatre </v>
          </cell>
        </row>
        <row r="346">
          <cell r="B346">
            <v>345</v>
          </cell>
          <cell r="C346" t="str">
            <v xml:space="preserve">trois cent quarante-cinq </v>
          </cell>
        </row>
        <row r="347">
          <cell r="B347">
            <v>346</v>
          </cell>
          <cell r="C347" t="str">
            <v xml:space="preserve">trois cent quarante-six </v>
          </cell>
        </row>
        <row r="348">
          <cell r="B348">
            <v>347</v>
          </cell>
          <cell r="C348" t="str">
            <v xml:space="preserve">trois cent quarante-sept </v>
          </cell>
        </row>
        <row r="349">
          <cell r="B349">
            <v>348</v>
          </cell>
          <cell r="C349" t="str">
            <v xml:space="preserve">trois cent quarante-huit </v>
          </cell>
        </row>
        <row r="350">
          <cell r="B350">
            <v>349</v>
          </cell>
          <cell r="C350" t="str">
            <v xml:space="preserve">trois cent quarante-neuf </v>
          </cell>
        </row>
        <row r="351">
          <cell r="B351">
            <v>350</v>
          </cell>
          <cell r="C351" t="str">
            <v xml:space="preserve">trois cent cinquante </v>
          </cell>
        </row>
        <row r="352">
          <cell r="B352">
            <v>351</v>
          </cell>
          <cell r="C352" t="str">
            <v xml:space="preserve">trois cent cinquante et un </v>
          </cell>
        </row>
        <row r="353">
          <cell r="B353">
            <v>352</v>
          </cell>
          <cell r="C353" t="str">
            <v xml:space="preserve">trois cent cinquante-deux </v>
          </cell>
        </row>
        <row r="354">
          <cell r="B354">
            <v>353</v>
          </cell>
          <cell r="C354" t="str">
            <v xml:space="preserve">trois cent cinquante-trois </v>
          </cell>
        </row>
        <row r="355">
          <cell r="B355">
            <v>354</v>
          </cell>
          <cell r="C355" t="str">
            <v xml:space="preserve">trois cent cinquante-quatre </v>
          </cell>
        </row>
        <row r="356">
          <cell r="B356">
            <v>355</v>
          </cell>
          <cell r="C356" t="str">
            <v xml:space="preserve">trois cent cinquante-cinq </v>
          </cell>
        </row>
        <row r="357">
          <cell r="B357">
            <v>356</v>
          </cell>
          <cell r="C357" t="str">
            <v xml:space="preserve">trois cent cinquante-six </v>
          </cell>
        </row>
        <row r="358">
          <cell r="B358">
            <v>357</v>
          </cell>
          <cell r="C358" t="str">
            <v xml:space="preserve">trois cent cinquante-sept </v>
          </cell>
        </row>
        <row r="359">
          <cell r="B359">
            <v>358</v>
          </cell>
          <cell r="C359" t="str">
            <v xml:space="preserve">trois cent cinquante-huit </v>
          </cell>
        </row>
        <row r="360">
          <cell r="B360">
            <v>359</v>
          </cell>
          <cell r="C360" t="str">
            <v xml:space="preserve">trois cent cinquante-neuf </v>
          </cell>
        </row>
        <row r="361">
          <cell r="B361">
            <v>360</v>
          </cell>
          <cell r="C361" t="str">
            <v xml:space="preserve">trois cent soixante </v>
          </cell>
        </row>
        <row r="362">
          <cell r="B362">
            <v>361</v>
          </cell>
          <cell r="C362" t="str">
            <v xml:space="preserve">trois cent soixante et un </v>
          </cell>
        </row>
        <row r="363">
          <cell r="B363">
            <v>362</v>
          </cell>
          <cell r="C363" t="str">
            <v xml:space="preserve">trois cent soixante-deux </v>
          </cell>
        </row>
        <row r="364">
          <cell r="B364">
            <v>363</v>
          </cell>
          <cell r="C364" t="str">
            <v xml:space="preserve">trois cent soixante-trois </v>
          </cell>
        </row>
        <row r="365">
          <cell r="B365">
            <v>364</v>
          </cell>
          <cell r="C365" t="str">
            <v xml:space="preserve">trois cent soixante-quatre </v>
          </cell>
        </row>
        <row r="366">
          <cell r="B366">
            <v>365</v>
          </cell>
          <cell r="C366" t="str">
            <v xml:space="preserve">trois cent soixante-cinq </v>
          </cell>
        </row>
        <row r="367">
          <cell r="B367">
            <v>366</v>
          </cell>
          <cell r="C367" t="str">
            <v xml:space="preserve">trois cent soixante-six </v>
          </cell>
        </row>
        <row r="368">
          <cell r="B368">
            <v>367</v>
          </cell>
          <cell r="C368" t="str">
            <v xml:space="preserve">trois cent soixante-sept </v>
          </cell>
        </row>
        <row r="369">
          <cell r="B369">
            <v>368</v>
          </cell>
          <cell r="C369" t="str">
            <v xml:space="preserve">trois cent soixante-huit </v>
          </cell>
        </row>
        <row r="370">
          <cell r="B370">
            <v>369</v>
          </cell>
          <cell r="C370" t="str">
            <v xml:space="preserve">trois cent soixante-neuf </v>
          </cell>
        </row>
        <row r="371">
          <cell r="B371">
            <v>370</v>
          </cell>
          <cell r="C371" t="str">
            <v xml:space="preserve">trois cent soixante-dix </v>
          </cell>
        </row>
        <row r="372">
          <cell r="B372">
            <v>371</v>
          </cell>
          <cell r="C372" t="str">
            <v xml:space="preserve">trois cent soixante et onze </v>
          </cell>
        </row>
        <row r="373">
          <cell r="B373">
            <v>372</v>
          </cell>
          <cell r="C373" t="str">
            <v xml:space="preserve">trois cent soixante-douze </v>
          </cell>
        </row>
        <row r="374">
          <cell r="B374">
            <v>373</v>
          </cell>
          <cell r="C374" t="str">
            <v xml:space="preserve">trois cent soixante-treize </v>
          </cell>
        </row>
        <row r="375">
          <cell r="B375">
            <v>374</v>
          </cell>
          <cell r="C375" t="str">
            <v xml:space="preserve">trois cent soixante-quatorze </v>
          </cell>
        </row>
        <row r="376">
          <cell r="B376">
            <v>375</v>
          </cell>
          <cell r="C376" t="str">
            <v xml:space="preserve">trois cent soixante-quinze </v>
          </cell>
        </row>
        <row r="377">
          <cell r="B377">
            <v>376</v>
          </cell>
          <cell r="C377" t="str">
            <v xml:space="preserve">trois cent soixante-seize </v>
          </cell>
        </row>
        <row r="378">
          <cell r="B378">
            <v>377</v>
          </cell>
          <cell r="C378" t="str">
            <v xml:space="preserve">trois cent soixante-dix-sept </v>
          </cell>
        </row>
        <row r="379">
          <cell r="B379">
            <v>378</v>
          </cell>
          <cell r="C379" t="str">
            <v xml:space="preserve">trois cent soixante-dix-huit </v>
          </cell>
        </row>
        <row r="380">
          <cell r="B380">
            <v>379</v>
          </cell>
          <cell r="C380" t="str">
            <v xml:space="preserve">trois cent soixante-dix-neuf </v>
          </cell>
        </row>
        <row r="381">
          <cell r="B381">
            <v>380</v>
          </cell>
          <cell r="C381" t="str">
            <v xml:space="preserve">trois cent quatre-vingts </v>
          </cell>
        </row>
        <row r="382">
          <cell r="B382">
            <v>381</v>
          </cell>
          <cell r="C382" t="str">
            <v xml:space="preserve">trois cent quatre-vingt-un </v>
          </cell>
        </row>
        <row r="383">
          <cell r="B383">
            <v>382</v>
          </cell>
          <cell r="C383" t="str">
            <v xml:space="preserve">trois cent quatre-vingt-deux </v>
          </cell>
        </row>
        <row r="384">
          <cell r="B384">
            <v>383</v>
          </cell>
          <cell r="C384" t="str">
            <v xml:space="preserve">trois cent quatre-vingt-trois </v>
          </cell>
        </row>
        <row r="385">
          <cell r="B385">
            <v>384</v>
          </cell>
          <cell r="C385" t="str">
            <v xml:space="preserve">trois cent quatre-vingt-quatre </v>
          </cell>
        </row>
        <row r="386">
          <cell r="B386">
            <v>385</v>
          </cell>
          <cell r="C386" t="str">
            <v xml:space="preserve">trois cent quatre-vingt-cinq </v>
          </cell>
        </row>
        <row r="387">
          <cell r="B387">
            <v>386</v>
          </cell>
          <cell r="C387" t="str">
            <v xml:space="preserve">trois cent quatre-vingt-six </v>
          </cell>
        </row>
        <row r="388">
          <cell r="B388">
            <v>387</v>
          </cell>
          <cell r="C388" t="str">
            <v xml:space="preserve">trois cent quatre-vingt-sept </v>
          </cell>
        </row>
        <row r="389">
          <cell r="B389">
            <v>388</v>
          </cell>
          <cell r="C389" t="str">
            <v xml:space="preserve">trois cent quatre-vingt-huit </v>
          </cell>
        </row>
        <row r="390">
          <cell r="B390">
            <v>389</v>
          </cell>
          <cell r="C390" t="str">
            <v xml:space="preserve">trois cent quatre-vingt-neuf </v>
          </cell>
        </row>
        <row r="391">
          <cell r="B391">
            <v>390</v>
          </cell>
          <cell r="C391" t="str">
            <v xml:space="preserve">trois cent quatre-vingt-dix </v>
          </cell>
        </row>
        <row r="392">
          <cell r="B392">
            <v>391</v>
          </cell>
          <cell r="C392" t="str">
            <v xml:space="preserve">trois cent quatre-vingt-onze </v>
          </cell>
        </row>
        <row r="393">
          <cell r="B393">
            <v>392</v>
          </cell>
          <cell r="C393" t="str">
            <v xml:space="preserve">trois cent quatre-vingt-douze </v>
          </cell>
        </row>
        <row r="394">
          <cell r="B394">
            <v>393</v>
          </cell>
          <cell r="C394" t="str">
            <v xml:space="preserve">trois cent quatre-vingt-treize </v>
          </cell>
        </row>
        <row r="395">
          <cell r="B395">
            <v>394</v>
          </cell>
          <cell r="C395" t="str">
            <v xml:space="preserve">trois cent quatre-vingt-quatorze </v>
          </cell>
        </row>
        <row r="396">
          <cell r="B396">
            <v>395</v>
          </cell>
          <cell r="C396" t="str">
            <v xml:space="preserve">trois cent quatre-vingt-quinze </v>
          </cell>
        </row>
        <row r="397">
          <cell r="B397">
            <v>396</v>
          </cell>
          <cell r="C397" t="str">
            <v xml:space="preserve">trois cent quatre-vingt-seize </v>
          </cell>
        </row>
        <row r="398">
          <cell r="B398">
            <v>397</v>
          </cell>
          <cell r="C398" t="str">
            <v xml:space="preserve">trois cent quatre-vingt-dix-sept </v>
          </cell>
        </row>
        <row r="399">
          <cell r="B399">
            <v>398</v>
          </cell>
          <cell r="C399" t="str">
            <v xml:space="preserve">trois cent quatre-vingt-dix-huit </v>
          </cell>
        </row>
        <row r="400">
          <cell r="B400">
            <v>399</v>
          </cell>
          <cell r="C400" t="str">
            <v xml:space="preserve">trois cent quatre-vingt-dix-neuf </v>
          </cell>
        </row>
        <row r="401">
          <cell r="B401">
            <v>400</v>
          </cell>
          <cell r="C401" t="str">
            <v xml:space="preserve">quatre cents </v>
          </cell>
        </row>
        <row r="402">
          <cell r="B402">
            <v>401</v>
          </cell>
          <cell r="C402" t="str">
            <v xml:space="preserve">quatre cent un </v>
          </cell>
        </row>
        <row r="403">
          <cell r="B403">
            <v>402</v>
          </cell>
          <cell r="C403" t="str">
            <v xml:space="preserve">quatre cent deux </v>
          </cell>
        </row>
        <row r="404">
          <cell r="B404">
            <v>403</v>
          </cell>
          <cell r="C404" t="str">
            <v xml:space="preserve">quatre cent trois </v>
          </cell>
        </row>
        <row r="405">
          <cell r="B405">
            <v>404</v>
          </cell>
          <cell r="C405" t="str">
            <v xml:space="preserve">quatre cent quatre </v>
          </cell>
        </row>
        <row r="406">
          <cell r="B406">
            <v>405</v>
          </cell>
          <cell r="C406" t="str">
            <v xml:space="preserve">quatre cent cinq </v>
          </cell>
        </row>
        <row r="407">
          <cell r="B407">
            <v>406</v>
          </cell>
          <cell r="C407" t="str">
            <v xml:space="preserve">quatre cent six </v>
          </cell>
        </row>
        <row r="408">
          <cell r="B408">
            <v>407</v>
          </cell>
          <cell r="C408" t="str">
            <v xml:space="preserve">quatre cent sept </v>
          </cell>
        </row>
        <row r="409">
          <cell r="B409">
            <v>408</v>
          </cell>
          <cell r="C409" t="str">
            <v xml:space="preserve">quatre cent huit </v>
          </cell>
        </row>
        <row r="410">
          <cell r="B410">
            <v>409</v>
          </cell>
          <cell r="C410" t="str">
            <v xml:space="preserve">quatre cent neuf </v>
          </cell>
        </row>
        <row r="411">
          <cell r="B411">
            <v>410</v>
          </cell>
          <cell r="C411" t="str">
            <v xml:space="preserve">quatre cent dix </v>
          </cell>
        </row>
        <row r="412">
          <cell r="B412">
            <v>411</v>
          </cell>
          <cell r="C412" t="str">
            <v xml:space="preserve">quatre cent onze </v>
          </cell>
        </row>
        <row r="413">
          <cell r="B413">
            <v>412</v>
          </cell>
          <cell r="C413" t="str">
            <v xml:space="preserve">quatre cent douze </v>
          </cell>
        </row>
        <row r="414">
          <cell r="B414">
            <v>413</v>
          </cell>
          <cell r="C414" t="str">
            <v xml:space="preserve">quatre cent treize </v>
          </cell>
        </row>
        <row r="415">
          <cell r="B415">
            <v>414</v>
          </cell>
          <cell r="C415" t="str">
            <v xml:space="preserve">quatre cent quatorze </v>
          </cell>
        </row>
        <row r="416">
          <cell r="B416">
            <v>415</v>
          </cell>
          <cell r="C416" t="str">
            <v xml:space="preserve">quatre cent quinze </v>
          </cell>
        </row>
        <row r="417">
          <cell r="B417">
            <v>416</v>
          </cell>
          <cell r="C417" t="str">
            <v xml:space="preserve">quatre cent seize </v>
          </cell>
        </row>
        <row r="418">
          <cell r="B418">
            <v>417</v>
          </cell>
          <cell r="C418" t="str">
            <v xml:space="preserve">quatre cent dix-sept </v>
          </cell>
        </row>
        <row r="419">
          <cell r="B419">
            <v>418</v>
          </cell>
          <cell r="C419" t="str">
            <v xml:space="preserve">quatre cent dix-huit </v>
          </cell>
        </row>
        <row r="420">
          <cell r="B420">
            <v>419</v>
          </cell>
          <cell r="C420" t="str">
            <v xml:space="preserve">quatre cent dix-neuf </v>
          </cell>
        </row>
        <row r="421">
          <cell r="B421">
            <v>420</v>
          </cell>
          <cell r="C421" t="str">
            <v xml:space="preserve">quatre cent vingt </v>
          </cell>
        </row>
        <row r="422">
          <cell r="B422">
            <v>421</v>
          </cell>
          <cell r="C422" t="str">
            <v xml:space="preserve">quatre cent vingt et un </v>
          </cell>
        </row>
        <row r="423">
          <cell r="B423">
            <v>422</v>
          </cell>
          <cell r="C423" t="str">
            <v xml:space="preserve">quatre cent vingt-deux </v>
          </cell>
        </row>
        <row r="424">
          <cell r="B424">
            <v>423</v>
          </cell>
          <cell r="C424" t="str">
            <v xml:space="preserve">quatre cent vingt-trois </v>
          </cell>
        </row>
        <row r="425">
          <cell r="B425">
            <v>424</v>
          </cell>
          <cell r="C425" t="str">
            <v xml:space="preserve">quatre cent vingt-quatre </v>
          </cell>
        </row>
        <row r="426">
          <cell r="B426">
            <v>425</v>
          </cell>
          <cell r="C426" t="str">
            <v xml:space="preserve">quatre cent vingt-cinq </v>
          </cell>
        </row>
        <row r="427">
          <cell r="B427">
            <v>426</v>
          </cell>
          <cell r="C427" t="str">
            <v xml:space="preserve">quatre cent vingt-six </v>
          </cell>
        </row>
        <row r="428">
          <cell r="B428">
            <v>427</v>
          </cell>
          <cell r="C428" t="str">
            <v xml:space="preserve">quatre cent vingt-sept </v>
          </cell>
        </row>
        <row r="429">
          <cell r="B429">
            <v>428</v>
          </cell>
          <cell r="C429" t="str">
            <v xml:space="preserve">quatre cent vingt-huit </v>
          </cell>
        </row>
        <row r="430">
          <cell r="B430">
            <v>429</v>
          </cell>
          <cell r="C430" t="str">
            <v xml:space="preserve">quatre cent vingt-neuf </v>
          </cell>
        </row>
        <row r="431">
          <cell r="B431">
            <v>430</v>
          </cell>
          <cell r="C431" t="str">
            <v xml:space="preserve">quatre cent trente </v>
          </cell>
        </row>
        <row r="432">
          <cell r="B432">
            <v>431</v>
          </cell>
          <cell r="C432" t="str">
            <v xml:space="preserve">quatre cent trente et un </v>
          </cell>
        </row>
        <row r="433">
          <cell r="B433">
            <v>432</v>
          </cell>
          <cell r="C433" t="str">
            <v xml:space="preserve">quatre cent trente-deux </v>
          </cell>
        </row>
        <row r="434">
          <cell r="B434">
            <v>433</v>
          </cell>
          <cell r="C434" t="str">
            <v xml:space="preserve">quatre cent trente-trois </v>
          </cell>
        </row>
        <row r="435">
          <cell r="B435">
            <v>434</v>
          </cell>
          <cell r="C435" t="str">
            <v xml:space="preserve">quatre cent trente-quatre </v>
          </cell>
        </row>
        <row r="436">
          <cell r="B436">
            <v>435</v>
          </cell>
          <cell r="C436" t="str">
            <v xml:space="preserve">quatre cent trente-cinq </v>
          </cell>
        </row>
        <row r="437">
          <cell r="B437">
            <v>436</v>
          </cell>
          <cell r="C437" t="str">
            <v xml:space="preserve">quatre cent trente-six </v>
          </cell>
        </row>
        <row r="438">
          <cell r="B438">
            <v>437</v>
          </cell>
          <cell r="C438" t="str">
            <v xml:space="preserve">quatre cent trente-sept </v>
          </cell>
        </row>
        <row r="439">
          <cell r="B439">
            <v>438</v>
          </cell>
          <cell r="C439" t="str">
            <v xml:space="preserve">quatre cent trente-huit </v>
          </cell>
        </row>
        <row r="440">
          <cell r="B440">
            <v>439</v>
          </cell>
          <cell r="C440" t="str">
            <v xml:space="preserve">quatre cent trente-neuf </v>
          </cell>
        </row>
        <row r="441">
          <cell r="B441">
            <v>440</v>
          </cell>
          <cell r="C441" t="str">
            <v xml:space="preserve">quatre cent quarante </v>
          </cell>
        </row>
        <row r="442">
          <cell r="B442">
            <v>441</v>
          </cell>
          <cell r="C442" t="str">
            <v xml:space="preserve">quatre cent quarante et un </v>
          </cell>
        </row>
        <row r="443">
          <cell r="B443">
            <v>442</v>
          </cell>
          <cell r="C443" t="str">
            <v xml:space="preserve">quatre cent quarante-deux </v>
          </cell>
        </row>
        <row r="444">
          <cell r="B444">
            <v>443</v>
          </cell>
          <cell r="C444" t="str">
            <v xml:space="preserve">quatre cent quarante-trois </v>
          </cell>
        </row>
        <row r="445">
          <cell r="B445">
            <v>444</v>
          </cell>
          <cell r="C445" t="str">
            <v xml:space="preserve">quatre cent quarante-quatre </v>
          </cell>
        </row>
        <row r="446">
          <cell r="B446">
            <v>445</v>
          </cell>
          <cell r="C446" t="str">
            <v xml:space="preserve">quatre cent quarante-cinq </v>
          </cell>
        </row>
        <row r="447">
          <cell r="B447">
            <v>446</v>
          </cell>
          <cell r="C447" t="str">
            <v xml:space="preserve">quatre cent quarante-six </v>
          </cell>
        </row>
        <row r="448">
          <cell r="B448">
            <v>447</v>
          </cell>
          <cell r="C448" t="str">
            <v xml:space="preserve">quatre cent quarante-sept </v>
          </cell>
        </row>
        <row r="449">
          <cell r="B449">
            <v>448</v>
          </cell>
          <cell r="C449" t="str">
            <v xml:space="preserve">quatre cent quarante-huit </v>
          </cell>
        </row>
        <row r="450">
          <cell r="B450">
            <v>449</v>
          </cell>
          <cell r="C450" t="str">
            <v xml:space="preserve">quatre cent quarante-neuf </v>
          </cell>
        </row>
        <row r="451">
          <cell r="B451">
            <v>450</v>
          </cell>
          <cell r="C451" t="str">
            <v xml:space="preserve">quatre cent cinquante </v>
          </cell>
        </row>
        <row r="452">
          <cell r="B452">
            <v>451</v>
          </cell>
          <cell r="C452" t="str">
            <v xml:space="preserve">quatre cent cinquante et un </v>
          </cell>
        </row>
        <row r="453">
          <cell r="B453">
            <v>452</v>
          </cell>
          <cell r="C453" t="str">
            <v xml:space="preserve">quatre cent cinquante-deux </v>
          </cell>
        </row>
        <row r="454">
          <cell r="B454">
            <v>453</v>
          </cell>
          <cell r="C454" t="str">
            <v xml:space="preserve">quatre cent cinquante-trois </v>
          </cell>
        </row>
        <row r="455">
          <cell r="B455">
            <v>454</v>
          </cell>
          <cell r="C455" t="str">
            <v xml:space="preserve">quatre cent cinquante-quatre </v>
          </cell>
        </row>
        <row r="456">
          <cell r="B456">
            <v>455</v>
          </cell>
          <cell r="C456" t="str">
            <v xml:space="preserve">quatre cent cinquante-cinq </v>
          </cell>
        </row>
        <row r="457">
          <cell r="B457">
            <v>456</v>
          </cell>
          <cell r="C457" t="str">
            <v xml:space="preserve">quatre cent cinquante-six </v>
          </cell>
        </row>
        <row r="458">
          <cell r="B458">
            <v>457</v>
          </cell>
          <cell r="C458" t="str">
            <v xml:space="preserve">quatre cent cinquante-sept </v>
          </cell>
        </row>
        <row r="459">
          <cell r="B459">
            <v>458</v>
          </cell>
          <cell r="C459" t="str">
            <v xml:space="preserve">quatre cent cinquante-huit </v>
          </cell>
        </row>
        <row r="460">
          <cell r="B460">
            <v>459</v>
          </cell>
          <cell r="C460" t="str">
            <v xml:space="preserve">quatre cent cinquante-neuf </v>
          </cell>
        </row>
        <row r="461">
          <cell r="B461">
            <v>460</v>
          </cell>
          <cell r="C461" t="str">
            <v xml:space="preserve">quatre cent soixante </v>
          </cell>
        </row>
        <row r="462">
          <cell r="B462">
            <v>461</v>
          </cell>
          <cell r="C462" t="str">
            <v xml:space="preserve">quatre cent soixante et un </v>
          </cell>
        </row>
        <row r="463">
          <cell r="B463">
            <v>462</v>
          </cell>
          <cell r="C463" t="str">
            <v xml:space="preserve">quatre cent soixante-deux </v>
          </cell>
        </row>
        <row r="464">
          <cell r="B464">
            <v>463</v>
          </cell>
          <cell r="C464" t="str">
            <v xml:space="preserve">quatre cent soixante-trois </v>
          </cell>
        </row>
        <row r="465">
          <cell r="B465">
            <v>464</v>
          </cell>
          <cell r="C465" t="str">
            <v xml:space="preserve">quatre cent soixante-quatre </v>
          </cell>
        </row>
        <row r="466">
          <cell r="B466">
            <v>465</v>
          </cell>
          <cell r="C466" t="str">
            <v xml:space="preserve">quatre cent soixante-cinq </v>
          </cell>
        </row>
        <row r="467">
          <cell r="B467">
            <v>466</v>
          </cell>
          <cell r="C467" t="str">
            <v xml:space="preserve">quatre cent soixante-six </v>
          </cell>
        </row>
        <row r="468">
          <cell r="B468">
            <v>467</v>
          </cell>
          <cell r="C468" t="str">
            <v xml:space="preserve">quatre cent soixante-sept </v>
          </cell>
        </row>
        <row r="469">
          <cell r="B469">
            <v>468</v>
          </cell>
          <cell r="C469" t="str">
            <v xml:space="preserve">quatre cent soixante-huit </v>
          </cell>
        </row>
        <row r="470">
          <cell r="B470">
            <v>469</v>
          </cell>
          <cell r="C470" t="str">
            <v xml:space="preserve">quatre cent soixante-neuf </v>
          </cell>
        </row>
        <row r="471">
          <cell r="B471">
            <v>470</v>
          </cell>
          <cell r="C471" t="str">
            <v xml:space="preserve">quatre cent soixante-dix </v>
          </cell>
        </row>
        <row r="472">
          <cell r="B472">
            <v>471</v>
          </cell>
          <cell r="C472" t="str">
            <v xml:space="preserve">quatre cent soixante et onze </v>
          </cell>
        </row>
        <row r="473">
          <cell r="B473">
            <v>472</v>
          </cell>
          <cell r="C473" t="str">
            <v xml:space="preserve">quatre cent soixante-douze </v>
          </cell>
        </row>
        <row r="474">
          <cell r="B474">
            <v>473</v>
          </cell>
          <cell r="C474" t="str">
            <v xml:space="preserve">quatre cent soixante-treize </v>
          </cell>
        </row>
        <row r="475">
          <cell r="B475">
            <v>474</v>
          </cell>
          <cell r="C475" t="str">
            <v xml:space="preserve">quatre cent soixante-quatorze </v>
          </cell>
        </row>
        <row r="476">
          <cell r="B476">
            <v>475</v>
          </cell>
          <cell r="C476" t="str">
            <v xml:space="preserve">quatre cent soixante-quinze </v>
          </cell>
        </row>
        <row r="477">
          <cell r="B477">
            <v>476</v>
          </cell>
          <cell r="C477" t="str">
            <v xml:space="preserve">quatre cent soixante-seize </v>
          </cell>
        </row>
        <row r="478">
          <cell r="B478">
            <v>477</v>
          </cell>
          <cell r="C478" t="str">
            <v xml:space="preserve">quatre cent soixante-dix-sept </v>
          </cell>
        </row>
        <row r="479">
          <cell r="B479">
            <v>478</v>
          </cell>
          <cell r="C479" t="str">
            <v xml:space="preserve">quatre cent soixante-dix-huit </v>
          </cell>
        </row>
        <row r="480">
          <cell r="B480">
            <v>479</v>
          </cell>
          <cell r="C480" t="str">
            <v xml:space="preserve">quatre cent soixante-dix-neuf </v>
          </cell>
        </row>
        <row r="481">
          <cell r="B481">
            <v>480</v>
          </cell>
          <cell r="C481" t="str">
            <v xml:space="preserve">quatre cent quatre-vingts </v>
          </cell>
        </row>
        <row r="482">
          <cell r="B482">
            <v>481</v>
          </cell>
          <cell r="C482" t="str">
            <v xml:space="preserve">quatre cent quatre-vingt-un </v>
          </cell>
        </row>
        <row r="483">
          <cell r="B483">
            <v>482</v>
          </cell>
          <cell r="C483" t="str">
            <v xml:space="preserve">quatre cent quatre-vingt-deux </v>
          </cell>
        </row>
        <row r="484">
          <cell r="B484">
            <v>483</v>
          </cell>
          <cell r="C484" t="str">
            <v xml:space="preserve">quatre cent quatre-vingt-trois </v>
          </cell>
        </row>
        <row r="485">
          <cell r="B485">
            <v>484</v>
          </cell>
          <cell r="C485" t="str">
            <v xml:space="preserve">quatre cent quatre-vingt-quatre </v>
          </cell>
        </row>
        <row r="486">
          <cell r="B486">
            <v>485</v>
          </cell>
          <cell r="C486" t="str">
            <v xml:space="preserve">quatre cent quatre-vingt-cinq </v>
          </cell>
        </row>
        <row r="487">
          <cell r="B487">
            <v>486</v>
          </cell>
          <cell r="C487" t="str">
            <v xml:space="preserve">quatre cent quatre-vingt-six </v>
          </cell>
        </row>
        <row r="488">
          <cell r="B488">
            <v>487</v>
          </cell>
          <cell r="C488" t="str">
            <v xml:space="preserve">quatre cent quatre-vingt-sept </v>
          </cell>
        </row>
        <row r="489">
          <cell r="B489">
            <v>488</v>
          </cell>
          <cell r="C489" t="str">
            <v xml:space="preserve">quatre cent quatre-vingt-huit </v>
          </cell>
        </row>
        <row r="490">
          <cell r="B490">
            <v>489</v>
          </cell>
          <cell r="C490" t="str">
            <v xml:space="preserve">quatre cent quatre-vingt-neuf </v>
          </cell>
        </row>
        <row r="491">
          <cell r="B491">
            <v>490</v>
          </cell>
          <cell r="C491" t="str">
            <v xml:space="preserve">quatre cent quatre-vingt-dix </v>
          </cell>
        </row>
        <row r="492">
          <cell r="B492">
            <v>491</v>
          </cell>
          <cell r="C492" t="str">
            <v xml:space="preserve">quatre cent quatre-vingt-onze </v>
          </cell>
        </row>
        <row r="493">
          <cell r="B493">
            <v>492</v>
          </cell>
          <cell r="C493" t="str">
            <v xml:space="preserve">quatre cent quatre-vingt-douze </v>
          </cell>
        </row>
        <row r="494">
          <cell r="B494">
            <v>493</v>
          </cell>
          <cell r="C494" t="str">
            <v xml:space="preserve">quatre cent quatre-vingt-treize </v>
          </cell>
        </row>
        <row r="495">
          <cell r="B495">
            <v>494</v>
          </cell>
          <cell r="C495" t="str">
            <v xml:space="preserve">quatre cent quatre-vingt-quatorze </v>
          </cell>
        </row>
        <row r="496">
          <cell r="B496">
            <v>495</v>
          </cell>
          <cell r="C496" t="str">
            <v xml:space="preserve">quatre cent quatre-vingt-quinze </v>
          </cell>
        </row>
        <row r="497">
          <cell r="B497">
            <v>496</v>
          </cell>
          <cell r="C497" t="str">
            <v xml:space="preserve">quatre cent quatre-vingt-seize </v>
          </cell>
        </row>
        <row r="498">
          <cell r="B498">
            <v>497</v>
          </cell>
          <cell r="C498" t="str">
            <v xml:space="preserve">quatre cent quatre-vingt-dix-sept </v>
          </cell>
        </row>
        <row r="499">
          <cell r="B499">
            <v>498</v>
          </cell>
          <cell r="C499" t="str">
            <v xml:space="preserve">quatre cent quatre-vingt-dix-huit </v>
          </cell>
        </row>
        <row r="500">
          <cell r="B500">
            <v>499</v>
          </cell>
          <cell r="C500" t="str">
            <v xml:space="preserve">quatre cent quatre-vingt-dix-neuf </v>
          </cell>
        </row>
        <row r="501">
          <cell r="B501">
            <v>500</v>
          </cell>
          <cell r="C501" t="str">
            <v xml:space="preserve">cinq cents </v>
          </cell>
        </row>
        <row r="502">
          <cell r="B502">
            <v>501</v>
          </cell>
          <cell r="C502" t="str">
            <v xml:space="preserve">cinq cent un </v>
          </cell>
        </row>
        <row r="503">
          <cell r="B503">
            <v>502</v>
          </cell>
          <cell r="C503" t="str">
            <v xml:space="preserve">cinq cent deux </v>
          </cell>
        </row>
        <row r="504">
          <cell r="B504">
            <v>503</v>
          </cell>
          <cell r="C504" t="str">
            <v xml:space="preserve">cinq cent trois </v>
          </cell>
        </row>
        <row r="505">
          <cell r="B505">
            <v>504</v>
          </cell>
          <cell r="C505" t="str">
            <v xml:space="preserve">cinq cent quatre </v>
          </cell>
        </row>
        <row r="506">
          <cell r="B506">
            <v>505</v>
          </cell>
          <cell r="C506" t="str">
            <v xml:space="preserve">cinq cent cinq </v>
          </cell>
        </row>
        <row r="507">
          <cell r="B507">
            <v>506</v>
          </cell>
          <cell r="C507" t="str">
            <v xml:space="preserve">cinq cent six </v>
          </cell>
        </row>
        <row r="508">
          <cell r="B508">
            <v>507</v>
          </cell>
          <cell r="C508" t="str">
            <v xml:space="preserve">cinq cent sept </v>
          </cell>
        </row>
        <row r="509">
          <cell r="B509">
            <v>508</v>
          </cell>
          <cell r="C509" t="str">
            <v xml:space="preserve">cinq cent huit </v>
          </cell>
        </row>
        <row r="510">
          <cell r="B510">
            <v>509</v>
          </cell>
          <cell r="C510" t="str">
            <v xml:space="preserve">cinq cent neuf </v>
          </cell>
        </row>
        <row r="511">
          <cell r="B511">
            <v>510</v>
          </cell>
          <cell r="C511" t="str">
            <v xml:space="preserve">cinq cent dix </v>
          </cell>
        </row>
        <row r="512">
          <cell r="B512">
            <v>511</v>
          </cell>
          <cell r="C512" t="str">
            <v xml:space="preserve">cinq cent onze </v>
          </cell>
        </row>
        <row r="513">
          <cell r="B513">
            <v>512</v>
          </cell>
          <cell r="C513" t="str">
            <v xml:space="preserve">cinq cent douze </v>
          </cell>
        </row>
        <row r="514">
          <cell r="B514">
            <v>513</v>
          </cell>
          <cell r="C514" t="str">
            <v xml:space="preserve">cinq cent treize </v>
          </cell>
        </row>
        <row r="515">
          <cell r="B515">
            <v>514</v>
          </cell>
          <cell r="C515" t="str">
            <v xml:space="preserve">cinq cent quatorze </v>
          </cell>
        </row>
        <row r="516">
          <cell r="B516">
            <v>515</v>
          </cell>
          <cell r="C516" t="str">
            <v xml:space="preserve">cinq cent quinze </v>
          </cell>
        </row>
        <row r="517">
          <cell r="B517">
            <v>516</v>
          </cell>
          <cell r="C517" t="str">
            <v xml:space="preserve">cinq cent seize </v>
          </cell>
        </row>
        <row r="518">
          <cell r="B518">
            <v>517</v>
          </cell>
          <cell r="C518" t="str">
            <v xml:space="preserve">cinq cent dix-sept </v>
          </cell>
        </row>
        <row r="519">
          <cell r="B519">
            <v>518</v>
          </cell>
          <cell r="C519" t="str">
            <v xml:space="preserve">cinq cent dix-huit </v>
          </cell>
        </row>
        <row r="520">
          <cell r="B520">
            <v>519</v>
          </cell>
          <cell r="C520" t="str">
            <v xml:space="preserve">cinq cent dix-neuf </v>
          </cell>
        </row>
        <row r="521">
          <cell r="B521">
            <v>520</v>
          </cell>
          <cell r="C521" t="str">
            <v xml:space="preserve">cinq cent vingt </v>
          </cell>
        </row>
        <row r="522">
          <cell r="B522">
            <v>521</v>
          </cell>
          <cell r="C522" t="str">
            <v xml:space="preserve">cinq cent vingt et un </v>
          </cell>
        </row>
        <row r="523">
          <cell r="B523">
            <v>522</v>
          </cell>
          <cell r="C523" t="str">
            <v xml:space="preserve">cinq cent vingt-deux </v>
          </cell>
        </row>
        <row r="524">
          <cell r="B524">
            <v>523</v>
          </cell>
          <cell r="C524" t="str">
            <v xml:space="preserve">cinq cent vingt-trois </v>
          </cell>
        </row>
        <row r="525">
          <cell r="B525">
            <v>524</v>
          </cell>
          <cell r="C525" t="str">
            <v xml:space="preserve">cinq cent vingt-quatre </v>
          </cell>
        </row>
        <row r="526">
          <cell r="B526">
            <v>525</v>
          </cell>
          <cell r="C526" t="str">
            <v xml:space="preserve">cinq cent vingt-cinq </v>
          </cell>
        </row>
        <row r="527">
          <cell r="B527">
            <v>526</v>
          </cell>
          <cell r="C527" t="str">
            <v xml:space="preserve">cinq cent vingt-six </v>
          </cell>
        </row>
        <row r="528">
          <cell r="B528">
            <v>527</v>
          </cell>
          <cell r="C528" t="str">
            <v xml:space="preserve">cinq cent vingt-sept </v>
          </cell>
        </row>
        <row r="529">
          <cell r="B529">
            <v>528</v>
          </cell>
          <cell r="C529" t="str">
            <v xml:space="preserve">cinq cent vingt-huit </v>
          </cell>
        </row>
        <row r="530">
          <cell r="B530">
            <v>529</v>
          </cell>
          <cell r="C530" t="str">
            <v xml:space="preserve">cinq cent vingt-neuf </v>
          </cell>
        </row>
        <row r="531">
          <cell r="B531">
            <v>530</v>
          </cell>
          <cell r="C531" t="str">
            <v xml:space="preserve">cinq cent trente </v>
          </cell>
        </row>
        <row r="532">
          <cell r="B532">
            <v>531</v>
          </cell>
          <cell r="C532" t="str">
            <v xml:space="preserve">cinq cent trente et un </v>
          </cell>
        </row>
        <row r="533">
          <cell r="B533">
            <v>532</v>
          </cell>
          <cell r="C533" t="str">
            <v xml:space="preserve">cinq cent trente-deux </v>
          </cell>
        </row>
        <row r="534">
          <cell r="B534">
            <v>533</v>
          </cell>
          <cell r="C534" t="str">
            <v xml:space="preserve">cinq cent trente-trois </v>
          </cell>
        </row>
        <row r="535">
          <cell r="B535">
            <v>534</v>
          </cell>
          <cell r="C535" t="str">
            <v xml:space="preserve">cinq cent trente-quatre </v>
          </cell>
        </row>
        <row r="536">
          <cell r="B536">
            <v>535</v>
          </cell>
          <cell r="C536" t="str">
            <v xml:space="preserve">cinq cent trente-cinq </v>
          </cell>
        </row>
        <row r="537">
          <cell r="B537">
            <v>536</v>
          </cell>
          <cell r="C537" t="str">
            <v xml:space="preserve">cinq cent trente-six </v>
          </cell>
        </row>
        <row r="538">
          <cell r="B538">
            <v>537</v>
          </cell>
          <cell r="C538" t="str">
            <v xml:space="preserve">cinq cent trente-sept </v>
          </cell>
        </row>
        <row r="539">
          <cell r="B539">
            <v>538</v>
          </cell>
          <cell r="C539" t="str">
            <v xml:space="preserve">cinq cent trente-huit </v>
          </cell>
        </row>
        <row r="540">
          <cell r="B540">
            <v>539</v>
          </cell>
          <cell r="C540" t="str">
            <v xml:space="preserve">cinq cent trente-neuf </v>
          </cell>
        </row>
        <row r="541">
          <cell r="B541">
            <v>540</v>
          </cell>
          <cell r="C541" t="str">
            <v xml:space="preserve">cinq cent quarante </v>
          </cell>
        </row>
        <row r="542">
          <cell r="B542">
            <v>541</v>
          </cell>
          <cell r="C542" t="str">
            <v xml:space="preserve">cinq cent quarante et un </v>
          </cell>
        </row>
        <row r="543">
          <cell r="B543">
            <v>542</v>
          </cell>
          <cell r="C543" t="str">
            <v xml:space="preserve">cinq cent quarante-deux </v>
          </cell>
        </row>
        <row r="544">
          <cell r="B544">
            <v>543</v>
          </cell>
          <cell r="C544" t="str">
            <v xml:space="preserve">cinq cent quarante-trois </v>
          </cell>
        </row>
        <row r="545">
          <cell r="B545">
            <v>544</v>
          </cell>
          <cell r="C545" t="str">
            <v xml:space="preserve">cinq cent quarante-quatre </v>
          </cell>
        </row>
        <row r="546">
          <cell r="B546">
            <v>545</v>
          </cell>
          <cell r="C546" t="str">
            <v xml:space="preserve">cinq cent quarante-cinq </v>
          </cell>
        </row>
        <row r="547">
          <cell r="B547">
            <v>546</v>
          </cell>
          <cell r="C547" t="str">
            <v xml:space="preserve">cinq cent quarante-six </v>
          </cell>
        </row>
        <row r="548">
          <cell r="B548">
            <v>547</v>
          </cell>
          <cell r="C548" t="str">
            <v xml:space="preserve">cinq cent quarante-sept </v>
          </cell>
        </row>
        <row r="549">
          <cell r="B549">
            <v>548</v>
          </cell>
          <cell r="C549" t="str">
            <v xml:space="preserve">cinq cent quarante-huit </v>
          </cell>
        </row>
        <row r="550">
          <cell r="B550">
            <v>549</v>
          </cell>
          <cell r="C550" t="str">
            <v xml:space="preserve">cinq cent quarante-neuf </v>
          </cell>
        </row>
        <row r="551">
          <cell r="B551">
            <v>550</v>
          </cell>
          <cell r="C551" t="str">
            <v xml:space="preserve">cinq cent cinquante </v>
          </cell>
        </row>
        <row r="552">
          <cell r="B552">
            <v>551</v>
          </cell>
          <cell r="C552" t="str">
            <v xml:space="preserve">cinq cent cinquante et un </v>
          </cell>
        </row>
        <row r="553">
          <cell r="B553">
            <v>552</v>
          </cell>
          <cell r="C553" t="str">
            <v xml:space="preserve">cinq cent cinquante-deux </v>
          </cell>
        </row>
        <row r="554">
          <cell r="B554">
            <v>553</v>
          </cell>
          <cell r="C554" t="str">
            <v xml:space="preserve">cinq cent cinquante-trois </v>
          </cell>
        </row>
        <row r="555">
          <cell r="B555">
            <v>554</v>
          </cell>
          <cell r="C555" t="str">
            <v xml:space="preserve">cinq cent cinquante-quatre </v>
          </cell>
        </row>
        <row r="556">
          <cell r="B556">
            <v>555</v>
          </cell>
          <cell r="C556" t="str">
            <v xml:space="preserve">cinq cent cinquante-cinq </v>
          </cell>
        </row>
        <row r="557">
          <cell r="B557">
            <v>556</v>
          </cell>
          <cell r="C557" t="str">
            <v xml:space="preserve">cinq cent cinquante-six </v>
          </cell>
        </row>
        <row r="558">
          <cell r="B558">
            <v>557</v>
          </cell>
          <cell r="C558" t="str">
            <v xml:space="preserve">cinq cent cinquante-sept </v>
          </cell>
        </row>
        <row r="559">
          <cell r="B559">
            <v>558</v>
          </cell>
          <cell r="C559" t="str">
            <v xml:space="preserve">cinq cent cinquante-huit </v>
          </cell>
        </row>
        <row r="560">
          <cell r="B560">
            <v>559</v>
          </cell>
          <cell r="C560" t="str">
            <v xml:space="preserve">cinq cent cinquante-neuf </v>
          </cell>
        </row>
        <row r="561">
          <cell r="B561">
            <v>560</v>
          </cell>
          <cell r="C561" t="str">
            <v xml:space="preserve">cinq cent soixante </v>
          </cell>
        </row>
        <row r="562">
          <cell r="B562">
            <v>561</v>
          </cell>
          <cell r="C562" t="str">
            <v xml:space="preserve">cinq cent soixante et un </v>
          </cell>
        </row>
        <row r="563">
          <cell r="B563">
            <v>562</v>
          </cell>
          <cell r="C563" t="str">
            <v xml:space="preserve">cinq cent soixante-deux </v>
          </cell>
        </row>
        <row r="564">
          <cell r="B564">
            <v>563</v>
          </cell>
          <cell r="C564" t="str">
            <v xml:space="preserve">cinq cent soixante-trois </v>
          </cell>
        </row>
        <row r="565">
          <cell r="B565">
            <v>564</v>
          </cell>
          <cell r="C565" t="str">
            <v xml:space="preserve">cinq cent soixante-quatre </v>
          </cell>
        </row>
        <row r="566">
          <cell r="B566">
            <v>565</v>
          </cell>
          <cell r="C566" t="str">
            <v xml:space="preserve">cinq cent soixante-cinq </v>
          </cell>
        </row>
        <row r="567">
          <cell r="B567">
            <v>566</v>
          </cell>
          <cell r="C567" t="str">
            <v xml:space="preserve">cinq cent soixante-six </v>
          </cell>
        </row>
        <row r="568">
          <cell r="B568">
            <v>567</v>
          </cell>
          <cell r="C568" t="str">
            <v xml:space="preserve">cinq cent soixante-sept </v>
          </cell>
        </row>
        <row r="569">
          <cell r="B569">
            <v>568</v>
          </cell>
          <cell r="C569" t="str">
            <v xml:space="preserve">cinq cent soixante-huit </v>
          </cell>
        </row>
        <row r="570">
          <cell r="B570">
            <v>569</v>
          </cell>
          <cell r="C570" t="str">
            <v xml:space="preserve">cinq cent soixante-neuf </v>
          </cell>
        </row>
        <row r="571">
          <cell r="B571">
            <v>570</v>
          </cell>
          <cell r="C571" t="str">
            <v xml:space="preserve">cinq cent soixante-dix </v>
          </cell>
        </row>
        <row r="572">
          <cell r="B572">
            <v>571</v>
          </cell>
          <cell r="C572" t="str">
            <v xml:space="preserve">cinq cent soixante et onze </v>
          </cell>
        </row>
        <row r="573">
          <cell r="B573">
            <v>572</v>
          </cell>
          <cell r="C573" t="str">
            <v xml:space="preserve">cinq cent soixante-douze </v>
          </cell>
        </row>
        <row r="574">
          <cell r="B574">
            <v>573</v>
          </cell>
          <cell r="C574" t="str">
            <v xml:space="preserve">cinq cent soixante-treize </v>
          </cell>
        </row>
        <row r="575">
          <cell r="B575">
            <v>574</v>
          </cell>
          <cell r="C575" t="str">
            <v xml:space="preserve">cinq cent soixante-quatorze </v>
          </cell>
        </row>
        <row r="576">
          <cell r="B576">
            <v>575</v>
          </cell>
          <cell r="C576" t="str">
            <v xml:space="preserve">cinq cent soixante-quinze </v>
          </cell>
        </row>
        <row r="577">
          <cell r="B577">
            <v>576</v>
          </cell>
          <cell r="C577" t="str">
            <v xml:space="preserve">cinq cent soixante-seize </v>
          </cell>
        </row>
        <row r="578">
          <cell r="B578">
            <v>577</v>
          </cell>
          <cell r="C578" t="str">
            <v xml:space="preserve">cinq cent soixante-dix-sept </v>
          </cell>
        </row>
        <row r="579">
          <cell r="B579">
            <v>578</v>
          </cell>
          <cell r="C579" t="str">
            <v xml:space="preserve">cinq cent soixante-dix-huit </v>
          </cell>
        </row>
        <row r="580">
          <cell r="B580">
            <v>579</v>
          </cell>
          <cell r="C580" t="str">
            <v xml:space="preserve">cinq cent soixante-dix-neuf </v>
          </cell>
        </row>
        <row r="581">
          <cell r="B581">
            <v>580</v>
          </cell>
          <cell r="C581" t="str">
            <v xml:space="preserve">cinq cent quatre-vingts </v>
          </cell>
        </row>
        <row r="582">
          <cell r="B582">
            <v>581</v>
          </cell>
          <cell r="C582" t="str">
            <v xml:space="preserve">cinq cent quatre-vingt-un </v>
          </cell>
        </row>
        <row r="583">
          <cell r="B583">
            <v>582</v>
          </cell>
          <cell r="C583" t="str">
            <v xml:space="preserve">cinq cent quatre-vingt-deux </v>
          </cell>
        </row>
        <row r="584">
          <cell r="B584">
            <v>583</v>
          </cell>
          <cell r="C584" t="str">
            <v xml:space="preserve">cinq cent quatre-vingt-trois </v>
          </cell>
        </row>
        <row r="585">
          <cell r="B585">
            <v>584</v>
          </cell>
          <cell r="C585" t="str">
            <v xml:space="preserve">cinq cent quatre-vingt-quatre </v>
          </cell>
        </row>
        <row r="586">
          <cell r="B586">
            <v>585</v>
          </cell>
          <cell r="C586" t="str">
            <v xml:space="preserve">cinq cent quatre-vingt-cinq </v>
          </cell>
        </row>
        <row r="587">
          <cell r="B587">
            <v>586</v>
          </cell>
          <cell r="C587" t="str">
            <v xml:space="preserve">cinq cent quatre-vingt-six </v>
          </cell>
        </row>
        <row r="588">
          <cell r="B588">
            <v>587</v>
          </cell>
          <cell r="C588" t="str">
            <v xml:space="preserve">cinq cent quatre-vingt-sept </v>
          </cell>
        </row>
        <row r="589">
          <cell r="B589">
            <v>588</v>
          </cell>
          <cell r="C589" t="str">
            <v xml:space="preserve">cinq cent quatre-vingt-huit </v>
          </cell>
        </row>
        <row r="590">
          <cell r="B590">
            <v>589</v>
          </cell>
          <cell r="C590" t="str">
            <v xml:space="preserve">cinq cent quatre-vingt-neuf </v>
          </cell>
        </row>
        <row r="591">
          <cell r="B591">
            <v>590</v>
          </cell>
          <cell r="C591" t="str">
            <v xml:space="preserve">cinq cent quatre-vingt-dix </v>
          </cell>
        </row>
        <row r="592">
          <cell r="B592">
            <v>591</v>
          </cell>
          <cell r="C592" t="str">
            <v xml:space="preserve">cinq cent quatre-vingt-onze </v>
          </cell>
        </row>
        <row r="593">
          <cell r="B593">
            <v>592</v>
          </cell>
          <cell r="C593" t="str">
            <v xml:space="preserve">cinq cent quatre-vingt-douze </v>
          </cell>
        </row>
        <row r="594">
          <cell r="B594">
            <v>593</v>
          </cell>
          <cell r="C594" t="str">
            <v xml:space="preserve">cinq cent quatre-vingt-treize </v>
          </cell>
        </row>
        <row r="595">
          <cell r="B595">
            <v>594</v>
          </cell>
          <cell r="C595" t="str">
            <v xml:space="preserve">cinq cent quatre-vingt-quatorze </v>
          </cell>
        </row>
        <row r="596">
          <cell r="B596">
            <v>595</v>
          </cell>
          <cell r="C596" t="str">
            <v xml:space="preserve">cinq cent quatre-vingt-quinze </v>
          </cell>
        </row>
        <row r="597">
          <cell r="B597">
            <v>596</v>
          </cell>
          <cell r="C597" t="str">
            <v xml:space="preserve">cinq cent quatre-vingt-seize </v>
          </cell>
        </row>
        <row r="598">
          <cell r="B598">
            <v>597</v>
          </cell>
          <cell r="C598" t="str">
            <v xml:space="preserve">cinq cent quatre-vingt-dix-sept </v>
          </cell>
        </row>
        <row r="599">
          <cell r="B599">
            <v>598</v>
          </cell>
          <cell r="C599" t="str">
            <v xml:space="preserve">cinq cent quatre-vingt-dix-huit </v>
          </cell>
        </row>
        <row r="600">
          <cell r="B600">
            <v>599</v>
          </cell>
          <cell r="C600" t="str">
            <v xml:space="preserve">cinq cent quatre-vingt-dix-neuf </v>
          </cell>
        </row>
        <row r="601">
          <cell r="B601">
            <v>600</v>
          </cell>
          <cell r="C601" t="str">
            <v xml:space="preserve">six cents </v>
          </cell>
        </row>
        <row r="602">
          <cell r="B602">
            <v>601</v>
          </cell>
          <cell r="C602" t="str">
            <v xml:space="preserve">six cent un </v>
          </cell>
        </row>
        <row r="603">
          <cell r="B603">
            <v>602</v>
          </cell>
          <cell r="C603" t="str">
            <v xml:space="preserve">six cent deux </v>
          </cell>
        </row>
        <row r="604">
          <cell r="B604">
            <v>603</v>
          </cell>
          <cell r="C604" t="str">
            <v xml:space="preserve">six cent trois </v>
          </cell>
        </row>
        <row r="605">
          <cell r="B605">
            <v>604</v>
          </cell>
          <cell r="C605" t="str">
            <v xml:space="preserve">six cent quatre </v>
          </cell>
        </row>
        <row r="606">
          <cell r="B606">
            <v>605</v>
          </cell>
          <cell r="C606" t="str">
            <v xml:space="preserve">six cent cinq </v>
          </cell>
        </row>
        <row r="607">
          <cell r="B607">
            <v>606</v>
          </cell>
          <cell r="C607" t="str">
            <v xml:space="preserve">six cent six </v>
          </cell>
        </row>
        <row r="608">
          <cell r="B608">
            <v>607</v>
          </cell>
          <cell r="C608" t="str">
            <v xml:space="preserve">six cent sept </v>
          </cell>
        </row>
        <row r="609">
          <cell r="B609">
            <v>608</v>
          </cell>
          <cell r="C609" t="str">
            <v xml:space="preserve">six cent huit </v>
          </cell>
        </row>
        <row r="610">
          <cell r="B610">
            <v>609</v>
          </cell>
          <cell r="C610" t="str">
            <v xml:space="preserve">six cent neuf </v>
          </cell>
        </row>
        <row r="611">
          <cell r="B611">
            <v>610</v>
          </cell>
          <cell r="C611" t="str">
            <v xml:space="preserve">six cent dix </v>
          </cell>
        </row>
        <row r="612">
          <cell r="B612">
            <v>611</v>
          </cell>
          <cell r="C612" t="str">
            <v xml:space="preserve">six cent onze </v>
          </cell>
        </row>
        <row r="613">
          <cell r="B613">
            <v>612</v>
          </cell>
          <cell r="C613" t="str">
            <v xml:space="preserve">six cent douze </v>
          </cell>
        </row>
        <row r="614">
          <cell r="B614">
            <v>613</v>
          </cell>
          <cell r="C614" t="str">
            <v xml:space="preserve">six cent treize </v>
          </cell>
        </row>
        <row r="615">
          <cell r="B615">
            <v>614</v>
          </cell>
          <cell r="C615" t="str">
            <v xml:space="preserve">six cent quatorze </v>
          </cell>
        </row>
        <row r="616">
          <cell r="B616">
            <v>615</v>
          </cell>
          <cell r="C616" t="str">
            <v xml:space="preserve">six cent quinze </v>
          </cell>
        </row>
        <row r="617">
          <cell r="B617">
            <v>616</v>
          </cell>
          <cell r="C617" t="str">
            <v xml:space="preserve">six cent seize </v>
          </cell>
        </row>
        <row r="618">
          <cell r="B618">
            <v>617</v>
          </cell>
          <cell r="C618" t="str">
            <v xml:space="preserve">six cent dix-sept </v>
          </cell>
        </row>
        <row r="619">
          <cell r="B619">
            <v>618</v>
          </cell>
          <cell r="C619" t="str">
            <v xml:space="preserve">six cent dix-huit </v>
          </cell>
        </row>
        <row r="620">
          <cell r="B620">
            <v>619</v>
          </cell>
          <cell r="C620" t="str">
            <v xml:space="preserve">six cent dix-neuf </v>
          </cell>
        </row>
        <row r="621">
          <cell r="B621">
            <v>620</v>
          </cell>
          <cell r="C621" t="str">
            <v xml:space="preserve">six cent vingt </v>
          </cell>
        </row>
        <row r="622">
          <cell r="B622">
            <v>621</v>
          </cell>
          <cell r="C622" t="str">
            <v xml:space="preserve">six cent vingt et un </v>
          </cell>
        </row>
        <row r="623">
          <cell r="B623">
            <v>622</v>
          </cell>
          <cell r="C623" t="str">
            <v xml:space="preserve">six cent vingt-deux </v>
          </cell>
        </row>
        <row r="624">
          <cell r="B624">
            <v>623</v>
          </cell>
          <cell r="C624" t="str">
            <v xml:space="preserve">six cent vingt-trois </v>
          </cell>
        </row>
        <row r="625">
          <cell r="B625">
            <v>624</v>
          </cell>
          <cell r="C625" t="str">
            <v xml:space="preserve">six cent vingt-quatre </v>
          </cell>
        </row>
        <row r="626">
          <cell r="B626">
            <v>625</v>
          </cell>
          <cell r="C626" t="str">
            <v xml:space="preserve">six cent vingt-cinq </v>
          </cell>
        </row>
        <row r="627">
          <cell r="B627">
            <v>626</v>
          </cell>
          <cell r="C627" t="str">
            <v xml:space="preserve">six cent vingt-six </v>
          </cell>
        </row>
        <row r="628">
          <cell r="B628">
            <v>627</v>
          </cell>
          <cell r="C628" t="str">
            <v xml:space="preserve">six cent vingt-sept </v>
          </cell>
        </row>
        <row r="629">
          <cell r="B629">
            <v>628</v>
          </cell>
          <cell r="C629" t="str">
            <v xml:space="preserve">six cent vingt-huit </v>
          </cell>
        </row>
        <row r="630">
          <cell r="B630">
            <v>629</v>
          </cell>
          <cell r="C630" t="str">
            <v xml:space="preserve">six cent vingt-neuf </v>
          </cell>
        </row>
        <row r="631">
          <cell r="B631">
            <v>630</v>
          </cell>
          <cell r="C631" t="str">
            <v xml:space="preserve">six cent trente </v>
          </cell>
        </row>
        <row r="632">
          <cell r="B632">
            <v>631</v>
          </cell>
          <cell r="C632" t="str">
            <v xml:space="preserve">six cent trente et un </v>
          </cell>
        </row>
        <row r="633">
          <cell r="B633">
            <v>632</v>
          </cell>
          <cell r="C633" t="str">
            <v xml:space="preserve">six cent trente-deux </v>
          </cell>
        </row>
        <row r="634">
          <cell r="B634">
            <v>633</v>
          </cell>
          <cell r="C634" t="str">
            <v xml:space="preserve">six cent trente-trois </v>
          </cell>
        </row>
        <row r="635">
          <cell r="B635">
            <v>634</v>
          </cell>
          <cell r="C635" t="str">
            <v xml:space="preserve">six cent trente-quatre </v>
          </cell>
        </row>
        <row r="636">
          <cell r="B636">
            <v>635</v>
          </cell>
          <cell r="C636" t="str">
            <v xml:space="preserve">six cent trente-cinq </v>
          </cell>
        </row>
        <row r="637">
          <cell r="B637">
            <v>636</v>
          </cell>
          <cell r="C637" t="str">
            <v xml:space="preserve">six cent trente-six </v>
          </cell>
        </row>
        <row r="638">
          <cell r="B638">
            <v>637</v>
          </cell>
          <cell r="C638" t="str">
            <v xml:space="preserve">six cent trente-sept </v>
          </cell>
        </row>
        <row r="639">
          <cell r="B639">
            <v>638</v>
          </cell>
          <cell r="C639" t="str">
            <v xml:space="preserve">six cent trente-huit </v>
          </cell>
        </row>
        <row r="640">
          <cell r="B640">
            <v>639</v>
          </cell>
          <cell r="C640" t="str">
            <v xml:space="preserve">six cent trente-neuf </v>
          </cell>
        </row>
        <row r="641">
          <cell r="B641">
            <v>640</v>
          </cell>
          <cell r="C641" t="str">
            <v xml:space="preserve">six cent quarante </v>
          </cell>
        </row>
        <row r="642">
          <cell r="B642">
            <v>641</v>
          </cell>
          <cell r="C642" t="str">
            <v xml:space="preserve">six cent quarante et un </v>
          </cell>
        </row>
        <row r="643">
          <cell r="B643">
            <v>642</v>
          </cell>
          <cell r="C643" t="str">
            <v xml:space="preserve">six cent quarante-deux </v>
          </cell>
        </row>
        <row r="644">
          <cell r="B644">
            <v>643</v>
          </cell>
          <cell r="C644" t="str">
            <v xml:space="preserve">six cent quarante-trois </v>
          </cell>
        </row>
        <row r="645">
          <cell r="B645">
            <v>644</v>
          </cell>
          <cell r="C645" t="str">
            <v xml:space="preserve">six cent quarante-quatre </v>
          </cell>
        </row>
        <row r="646">
          <cell r="B646">
            <v>645</v>
          </cell>
          <cell r="C646" t="str">
            <v xml:space="preserve">six cent quarante-cinq </v>
          </cell>
        </row>
        <row r="647">
          <cell r="B647">
            <v>646</v>
          </cell>
          <cell r="C647" t="str">
            <v xml:space="preserve">six cent quarante-six </v>
          </cell>
        </row>
        <row r="648">
          <cell r="B648">
            <v>647</v>
          </cell>
          <cell r="C648" t="str">
            <v xml:space="preserve">six cent quarante-sept </v>
          </cell>
        </row>
        <row r="649">
          <cell r="B649">
            <v>648</v>
          </cell>
          <cell r="C649" t="str">
            <v xml:space="preserve">six cent quarante-huit </v>
          </cell>
        </row>
        <row r="650">
          <cell r="B650">
            <v>649</v>
          </cell>
          <cell r="C650" t="str">
            <v xml:space="preserve">six cent quarante-neuf </v>
          </cell>
        </row>
        <row r="651">
          <cell r="B651">
            <v>650</v>
          </cell>
          <cell r="C651" t="str">
            <v xml:space="preserve">six cent cinquante </v>
          </cell>
        </row>
        <row r="652">
          <cell r="B652">
            <v>651</v>
          </cell>
          <cell r="C652" t="str">
            <v xml:space="preserve">six cent cinquante et un </v>
          </cell>
        </row>
        <row r="653">
          <cell r="B653">
            <v>652</v>
          </cell>
          <cell r="C653" t="str">
            <v xml:space="preserve">six cent cinquante-deux </v>
          </cell>
        </row>
        <row r="654">
          <cell r="B654">
            <v>653</v>
          </cell>
          <cell r="C654" t="str">
            <v xml:space="preserve">six cent cinquante-trois </v>
          </cell>
        </row>
        <row r="655">
          <cell r="B655">
            <v>654</v>
          </cell>
          <cell r="C655" t="str">
            <v xml:space="preserve">six cent cinquante-quatre </v>
          </cell>
        </row>
        <row r="656">
          <cell r="B656">
            <v>655</v>
          </cell>
          <cell r="C656" t="str">
            <v xml:space="preserve">six cent cinquante-cinq </v>
          </cell>
        </row>
        <row r="657">
          <cell r="B657">
            <v>656</v>
          </cell>
          <cell r="C657" t="str">
            <v xml:space="preserve">six cent cinquante-six </v>
          </cell>
        </row>
        <row r="658">
          <cell r="B658">
            <v>657</v>
          </cell>
          <cell r="C658" t="str">
            <v xml:space="preserve">six cent cinquante-sept </v>
          </cell>
        </row>
        <row r="659">
          <cell r="B659">
            <v>658</v>
          </cell>
          <cell r="C659" t="str">
            <v xml:space="preserve">six cent cinquante-huit </v>
          </cell>
        </row>
        <row r="660">
          <cell r="B660">
            <v>659</v>
          </cell>
          <cell r="C660" t="str">
            <v xml:space="preserve">six cent cinquante-neuf </v>
          </cell>
        </row>
        <row r="661">
          <cell r="B661">
            <v>660</v>
          </cell>
          <cell r="C661" t="str">
            <v xml:space="preserve">six cent soixante </v>
          </cell>
        </row>
        <row r="662">
          <cell r="B662">
            <v>661</v>
          </cell>
          <cell r="C662" t="str">
            <v xml:space="preserve">six cent soixante et un </v>
          </cell>
        </row>
        <row r="663">
          <cell r="B663">
            <v>662</v>
          </cell>
          <cell r="C663" t="str">
            <v xml:space="preserve">six cent soixante-deux </v>
          </cell>
        </row>
        <row r="664">
          <cell r="B664">
            <v>663</v>
          </cell>
          <cell r="C664" t="str">
            <v xml:space="preserve">six cent soixante-trois </v>
          </cell>
        </row>
        <row r="665">
          <cell r="B665">
            <v>664</v>
          </cell>
          <cell r="C665" t="str">
            <v xml:space="preserve">six cent soixante-quatre </v>
          </cell>
        </row>
        <row r="666">
          <cell r="B666">
            <v>665</v>
          </cell>
          <cell r="C666" t="str">
            <v xml:space="preserve">six cent soixante-cinq </v>
          </cell>
        </row>
        <row r="667">
          <cell r="B667">
            <v>666</v>
          </cell>
          <cell r="C667" t="str">
            <v xml:space="preserve">six cent soixante-six </v>
          </cell>
        </row>
        <row r="668">
          <cell r="B668">
            <v>667</v>
          </cell>
          <cell r="C668" t="str">
            <v xml:space="preserve">six cent soixante-sept </v>
          </cell>
        </row>
        <row r="669">
          <cell r="B669">
            <v>668</v>
          </cell>
          <cell r="C669" t="str">
            <v xml:space="preserve">six cent soixante-huit </v>
          </cell>
        </row>
        <row r="670">
          <cell r="B670">
            <v>669</v>
          </cell>
          <cell r="C670" t="str">
            <v xml:space="preserve">six cent soixante-neuf </v>
          </cell>
        </row>
        <row r="671">
          <cell r="B671">
            <v>670</v>
          </cell>
          <cell r="C671" t="str">
            <v xml:space="preserve">six cent soixante-dix </v>
          </cell>
        </row>
        <row r="672">
          <cell r="B672">
            <v>671</v>
          </cell>
          <cell r="C672" t="str">
            <v xml:space="preserve">six cent soixante et onze </v>
          </cell>
        </row>
        <row r="673">
          <cell r="B673">
            <v>672</v>
          </cell>
          <cell r="C673" t="str">
            <v xml:space="preserve">six cent soixante-douze </v>
          </cell>
        </row>
        <row r="674">
          <cell r="B674">
            <v>673</v>
          </cell>
          <cell r="C674" t="str">
            <v xml:space="preserve">six cent soixante-treize </v>
          </cell>
        </row>
        <row r="675">
          <cell r="B675">
            <v>674</v>
          </cell>
          <cell r="C675" t="str">
            <v xml:space="preserve">six cent soixante-quatorze </v>
          </cell>
        </row>
        <row r="676">
          <cell r="B676">
            <v>675</v>
          </cell>
          <cell r="C676" t="str">
            <v xml:space="preserve">six cent soixante-quinze </v>
          </cell>
        </row>
        <row r="677">
          <cell r="B677">
            <v>676</v>
          </cell>
          <cell r="C677" t="str">
            <v xml:space="preserve">six cent soixante-seize </v>
          </cell>
        </row>
        <row r="678">
          <cell r="B678">
            <v>677</v>
          </cell>
          <cell r="C678" t="str">
            <v xml:space="preserve">six cent soixante-dix-sept </v>
          </cell>
        </row>
        <row r="679">
          <cell r="B679">
            <v>678</v>
          </cell>
          <cell r="C679" t="str">
            <v xml:space="preserve">six cent soixante-dix-huit </v>
          </cell>
        </row>
        <row r="680">
          <cell r="B680">
            <v>679</v>
          </cell>
          <cell r="C680" t="str">
            <v xml:space="preserve">six cent soixante-dix-neuf </v>
          </cell>
        </row>
        <row r="681">
          <cell r="B681">
            <v>680</v>
          </cell>
          <cell r="C681" t="str">
            <v xml:space="preserve">six cent quatre-vingts </v>
          </cell>
        </row>
        <row r="682">
          <cell r="B682">
            <v>681</v>
          </cell>
          <cell r="C682" t="str">
            <v xml:space="preserve">six cent quatre-vingt-un </v>
          </cell>
        </row>
        <row r="683">
          <cell r="B683">
            <v>682</v>
          </cell>
          <cell r="C683" t="str">
            <v xml:space="preserve">six cent quatre-vingt-deux </v>
          </cell>
        </row>
        <row r="684">
          <cell r="B684">
            <v>683</v>
          </cell>
          <cell r="C684" t="str">
            <v xml:space="preserve">six cent quatre-vingt-trois </v>
          </cell>
        </row>
        <row r="685">
          <cell r="B685">
            <v>684</v>
          </cell>
          <cell r="C685" t="str">
            <v xml:space="preserve">six cent quatre-vingt-quatre </v>
          </cell>
        </row>
        <row r="686">
          <cell r="B686">
            <v>685</v>
          </cell>
          <cell r="C686" t="str">
            <v xml:space="preserve">six cent quatre-vingt-cinq </v>
          </cell>
        </row>
        <row r="687">
          <cell r="B687">
            <v>686</v>
          </cell>
          <cell r="C687" t="str">
            <v xml:space="preserve">six cent quatre-vingt-six </v>
          </cell>
        </row>
        <row r="688">
          <cell r="B688">
            <v>687</v>
          </cell>
          <cell r="C688" t="str">
            <v xml:space="preserve">six cent quatre-vingt-sept </v>
          </cell>
        </row>
        <row r="689">
          <cell r="B689">
            <v>688</v>
          </cell>
          <cell r="C689" t="str">
            <v xml:space="preserve">six cent quatre-vingt-huit </v>
          </cell>
        </row>
        <row r="690">
          <cell r="B690">
            <v>689</v>
          </cell>
          <cell r="C690" t="str">
            <v xml:space="preserve">six cent quatre-vingt-neuf </v>
          </cell>
        </row>
        <row r="691">
          <cell r="B691">
            <v>690</v>
          </cell>
          <cell r="C691" t="str">
            <v xml:space="preserve">six cent quatre-vingt-dix </v>
          </cell>
        </row>
        <row r="692">
          <cell r="B692">
            <v>691</v>
          </cell>
          <cell r="C692" t="str">
            <v xml:space="preserve">six cent quatre-vingt-onze </v>
          </cell>
        </row>
        <row r="693">
          <cell r="B693">
            <v>692</v>
          </cell>
          <cell r="C693" t="str">
            <v xml:space="preserve">six cent quatre-vingt-douze </v>
          </cell>
        </row>
        <row r="694">
          <cell r="B694">
            <v>693</v>
          </cell>
          <cell r="C694" t="str">
            <v xml:space="preserve">six cent quatre-vingt-treize </v>
          </cell>
        </row>
        <row r="695">
          <cell r="B695">
            <v>694</v>
          </cell>
          <cell r="C695" t="str">
            <v xml:space="preserve">six cent quatre-vingt-quatorze </v>
          </cell>
        </row>
        <row r="696">
          <cell r="B696">
            <v>695</v>
          </cell>
          <cell r="C696" t="str">
            <v xml:space="preserve">six cent quatre-vingt-quinze </v>
          </cell>
        </row>
        <row r="697">
          <cell r="B697">
            <v>696</v>
          </cell>
          <cell r="C697" t="str">
            <v xml:space="preserve">six cent quatre-vingt-seize </v>
          </cell>
        </row>
        <row r="698">
          <cell r="B698">
            <v>697</v>
          </cell>
          <cell r="C698" t="str">
            <v xml:space="preserve">six cent quatre-vingt-dix-sept </v>
          </cell>
        </row>
        <row r="699">
          <cell r="B699">
            <v>698</v>
          </cell>
          <cell r="C699" t="str">
            <v xml:space="preserve">six cent quatre-vingt-dix-huit </v>
          </cell>
        </row>
        <row r="700">
          <cell r="B700">
            <v>699</v>
          </cell>
          <cell r="C700" t="str">
            <v xml:space="preserve">six cent quatre-vingt-dix-neuf </v>
          </cell>
        </row>
        <row r="701">
          <cell r="B701">
            <v>700</v>
          </cell>
          <cell r="C701" t="str">
            <v xml:space="preserve">sept cents </v>
          </cell>
        </row>
        <row r="702">
          <cell r="B702">
            <v>701</v>
          </cell>
          <cell r="C702" t="str">
            <v xml:space="preserve">sept cent un </v>
          </cell>
        </row>
        <row r="703">
          <cell r="B703">
            <v>702</v>
          </cell>
          <cell r="C703" t="str">
            <v xml:space="preserve">sept cent deux </v>
          </cell>
        </row>
        <row r="704">
          <cell r="B704">
            <v>703</v>
          </cell>
          <cell r="C704" t="str">
            <v xml:space="preserve">sept cent trois </v>
          </cell>
        </row>
        <row r="705">
          <cell r="B705">
            <v>704</v>
          </cell>
          <cell r="C705" t="str">
            <v xml:space="preserve">sept cent quatre </v>
          </cell>
        </row>
        <row r="706">
          <cell r="B706">
            <v>705</v>
          </cell>
          <cell r="C706" t="str">
            <v xml:space="preserve">sept cent cinq </v>
          </cell>
        </row>
        <row r="707">
          <cell r="B707">
            <v>706</v>
          </cell>
          <cell r="C707" t="str">
            <v xml:space="preserve">sept cent six </v>
          </cell>
        </row>
        <row r="708">
          <cell r="B708">
            <v>707</v>
          </cell>
          <cell r="C708" t="str">
            <v xml:space="preserve">sept cent sept </v>
          </cell>
        </row>
        <row r="709">
          <cell r="B709">
            <v>708</v>
          </cell>
          <cell r="C709" t="str">
            <v xml:space="preserve">sept cent huit </v>
          </cell>
        </row>
        <row r="710">
          <cell r="B710">
            <v>709</v>
          </cell>
          <cell r="C710" t="str">
            <v xml:space="preserve">sept cent neuf </v>
          </cell>
        </row>
        <row r="711">
          <cell r="B711">
            <v>710</v>
          </cell>
          <cell r="C711" t="str">
            <v xml:space="preserve">sept cent dix </v>
          </cell>
        </row>
        <row r="712">
          <cell r="B712">
            <v>711</v>
          </cell>
          <cell r="C712" t="str">
            <v xml:space="preserve">sept cent onze </v>
          </cell>
        </row>
        <row r="713">
          <cell r="B713">
            <v>712</v>
          </cell>
          <cell r="C713" t="str">
            <v xml:space="preserve">sept cent douze </v>
          </cell>
        </row>
        <row r="714">
          <cell r="B714">
            <v>713</v>
          </cell>
          <cell r="C714" t="str">
            <v xml:space="preserve">sept cent treize </v>
          </cell>
        </row>
        <row r="715">
          <cell r="B715">
            <v>714</v>
          </cell>
          <cell r="C715" t="str">
            <v xml:space="preserve">sept cent quatorze </v>
          </cell>
        </row>
        <row r="716">
          <cell r="B716">
            <v>715</v>
          </cell>
          <cell r="C716" t="str">
            <v xml:space="preserve">sept cent quinze </v>
          </cell>
        </row>
        <row r="717">
          <cell r="B717">
            <v>716</v>
          </cell>
          <cell r="C717" t="str">
            <v xml:space="preserve">sept cent seize </v>
          </cell>
        </row>
        <row r="718">
          <cell r="B718">
            <v>717</v>
          </cell>
          <cell r="C718" t="str">
            <v xml:space="preserve">sept cent dix-sept </v>
          </cell>
        </row>
        <row r="719">
          <cell r="B719">
            <v>718</v>
          </cell>
          <cell r="C719" t="str">
            <v xml:space="preserve">sept cent dix-huit </v>
          </cell>
        </row>
        <row r="720">
          <cell r="B720">
            <v>719</v>
          </cell>
          <cell r="C720" t="str">
            <v xml:space="preserve">sept cent dix-neuf </v>
          </cell>
        </row>
        <row r="721">
          <cell r="B721">
            <v>720</v>
          </cell>
          <cell r="C721" t="str">
            <v xml:space="preserve">sept cent vingt </v>
          </cell>
        </row>
        <row r="722">
          <cell r="B722">
            <v>721</v>
          </cell>
          <cell r="C722" t="str">
            <v xml:space="preserve">sept cent vingt et un </v>
          </cell>
        </row>
        <row r="723">
          <cell r="B723">
            <v>722</v>
          </cell>
          <cell r="C723" t="str">
            <v xml:space="preserve">sept cent vingt-deux </v>
          </cell>
        </row>
        <row r="724">
          <cell r="B724">
            <v>723</v>
          </cell>
          <cell r="C724" t="str">
            <v xml:space="preserve">sept cent vingt-trois </v>
          </cell>
        </row>
        <row r="725">
          <cell r="B725">
            <v>724</v>
          </cell>
          <cell r="C725" t="str">
            <v xml:space="preserve">sept cent vingt-quatre </v>
          </cell>
        </row>
        <row r="726">
          <cell r="B726">
            <v>725</v>
          </cell>
          <cell r="C726" t="str">
            <v xml:space="preserve">sept cent vingt-cinq </v>
          </cell>
        </row>
        <row r="727">
          <cell r="B727">
            <v>726</v>
          </cell>
          <cell r="C727" t="str">
            <v xml:space="preserve">sept cent vingt-six </v>
          </cell>
        </row>
        <row r="728">
          <cell r="B728">
            <v>727</v>
          </cell>
          <cell r="C728" t="str">
            <v xml:space="preserve">sept cent vingt-sept </v>
          </cell>
        </row>
        <row r="729">
          <cell r="B729">
            <v>728</v>
          </cell>
          <cell r="C729" t="str">
            <v xml:space="preserve">sept cent vingt-huit </v>
          </cell>
        </row>
        <row r="730">
          <cell r="B730">
            <v>729</v>
          </cell>
          <cell r="C730" t="str">
            <v xml:space="preserve">sept cent vingt-neuf </v>
          </cell>
        </row>
        <row r="731">
          <cell r="B731">
            <v>730</v>
          </cell>
          <cell r="C731" t="str">
            <v xml:space="preserve">sept cent trente </v>
          </cell>
        </row>
        <row r="732">
          <cell r="B732">
            <v>731</v>
          </cell>
          <cell r="C732" t="str">
            <v xml:space="preserve">sept cent trente et un </v>
          </cell>
        </row>
        <row r="733">
          <cell r="B733">
            <v>732</v>
          </cell>
          <cell r="C733" t="str">
            <v xml:space="preserve">sept cent trente-deux </v>
          </cell>
        </row>
        <row r="734">
          <cell r="B734">
            <v>733</v>
          </cell>
          <cell r="C734" t="str">
            <v xml:space="preserve">sept cent trente-trois </v>
          </cell>
        </row>
        <row r="735">
          <cell r="B735">
            <v>734</v>
          </cell>
          <cell r="C735" t="str">
            <v xml:space="preserve">sept cent trente-quatre </v>
          </cell>
        </row>
        <row r="736">
          <cell r="B736">
            <v>735</v>
          </cell>
          <cell r="C736" t="str">
            <v xml:space="preserve">sept cent trente-cinq </v>
          </cell>
        </row>
        <row r="737">
          <cell r="B737">
            <v>736</v>
          </cell>
          <cell r="C737" t="str">
            <v xml:space="preserve">sept cent trente-six </v>
          </cell>
        </row>
        <row r="738">
          <cell r="B738">
            <v>737</v>
          </cell>
          <cell r="C738" t="str">
            <v xml:space="preserve">sept cent trente-sept </v>
          </cell>
        </row>
        <row r="739">
          <cell r="B739">
            <v>738</v>
          </cell>
          <cell r="C739" t="str">
            <v xml:space="preserve">sept cent trente-huit </v>
          </cell>
        </row>
        <row r="740">
          <cell r="B740">
            <v>739</v>
          </cell>
          <cell r="C740" t="str">
            <v xml:space="preserve">sept cent trente-neuf </v>
          </cell>
        </row>
        <row r="741">
          <cell r="B741">
            <v>740</v>
          </cell>
          <cell r="C741" t="str">
            <v xml:space="preserve">sept cent quarante </v>
          </cell>
        </row>
        <row r="742">
          <cell r="B742">
            <v>741</v>
          </cell>
          <cell r="C742" t="str">
            <v xml:space="preserve">sept cent quarante et un </v>
          </cell>
        </row>
        <row r="743">
          <cell r="B743">
            <v>742</v>
          </cell>
          <cell r="C743" t="str">
            <v xml:space="preserve">sept cent quarante-deux </v>
          </cell>
        </row>
        <row r="744">
          <cell r="B744">
            <v>743</v>
          </cell>
          <cell r="C744" t="str">
            <v xml:space="preserve">sept cent quarante-trois </v>
          </cell>
        </row>
        <row r="745">
          <cell r="B745">
            <v>744</v>
          </cell>
          <cell r="C745" t="str">
            <v xml:space="preserve">sept cent quarante-quatre </v>
          </cell>
        </row>
        <row r="746">
          <cell r="B746">
            <v>745</v>
          </cell>
          <cell r="C746" t="str">
            <v xml:space="preserve">sept cent quarante-cinq </v>
          </cell>
        </row>
        <row r="747">
          <cell r="B747">
            <v>746</v>
          </cell>
          <cell r="C747" t="str">
            <v xml:space="preserve">sept cent quarante-six </v>
          </cell>
        </row>
        <row r="748">
          <cell r="B748">
            <v>747</v>
          </cell>
          <cell r="C748" t="str">
            <v xml:space="preserve">sept cent quarante-sept </v>
          </cell>
        </row>
        <row r="749">
          <cell r="B749">
            <v>748</v>
          </cell>
          <cell r="C749" t="str">
            <v xml:space="preserve">sept cent quarante-huit </v>
          </cell>
        </row>
        <row r="750">
          <cell r="B750">
            <v>749</v>
          </cell>
          <cell r="C750" t="str">
            <v xml:space="preserve">sept cent quarante-neuf </v>
          </cell>
        </row>
        <row r="751">
          <cell r="B751">
            <v>750</v>
          </cell>
          <cell r="C751" t="str">
            <v xml:space="preserve">sept cent cinquante </v>
          </cell>
        </row>
        <row r="752">
          <cell r="B752">
            <v>751</v>
          </cell>
          <cell r="C752" t="str">
            <v xml:space="preserve">sept cent cinquante et un </v>
          </cell>
        </row>
        <row r="753">
          <cell r="B753">
            <v>752</v>
          </cell>
          <cell r="C753" t="str">
            <v xml:space="preserve">sept cent cinquante-deux </v>
          </cell>
        </row>
        <row r="754">
          <cell r="B754">
            <v>753</v>
          </cell>
          <cell r="C754" t="str">
            <v xml:space="preserve">sept cent cinquante-trois </v>
          </cell>
        </row>
        <row r="755">
          <cell r="B755">
            <v>754</v>
          </cell>
          <cell r="C755" t="str">
            <v xml:space="preserve">sept cent cinquante-quatre </v>
          </cell>
        </row>
        <row r="756">
          <cell r="B756">
            <v>755</v>
          </cell>
          <cell r="C756" t="str">
            <v xml:space="preserve">sept cent cinquante-cinq </v>
          </cell>
        </row>
        <row r="757">
          <cell r="B757">
            <v>756</v>
          </cell>
          <cell r="C757" t="str">
            <v xml:space="preserve">sept cent cinquante-six </v>
          </cell>
        </row>
        <row r="758">
          <cell r="B758">
            <v>757</v>
          </cell>
          <cell r="C758" t="str">
            <v xml:space="preserve">sept cent cinquante-sept </v>
          </cell>
        </row>
        <row r="759">
          <cell r="B759">
            <v>758</v>
          </cell>
          <cell r="C759" t="str">
            <v xml:space="preserve">sept cent cinquante-huit </v>
          </cell>
        </row>
        <row r="760">
          <cell r="B760">
            <v>759</v>
          </cell>
          <cell r="C760" t="str">
            <v xml:space="preserve">sept cent cinquante-neuf </v>
          </cell>
        </row>
        <row r="761">
          <cell r="B761">
            <v>760</v>
          </cell>
          <cell r="C761" t="str">
            <v xml:space="preserve">sept cent soixante </v>
          </cell>
        </row>
        <row r="762">
          <cell r="B762">
            <v>761</v>
          </cell>
          <cell r="C762" t="str">
            <v xml:space="preserve">sept cent soixante et un </v>
          </cell>
        </row>
        <row r="763">
          <cell r="B763">
            <v>762</v>
          </cell>
          <cell r="C763" t="str">
            <v xml:space="preserve">sept cent soixante-deux </v>
          </cell>
        </row>
        <row r="764">
          <cell r="B764">
            <v>763</v>
          </cell>
          <cell r="C764" t="str">
            <v xml:space="preserve">sept cent soixante-trois </v>
          </cell>
        </row>
        <row r="765">
          <cell r="B765">
            <v>764</v>
          </cell>
          <cell r="C765" t="str">
            <v xml:space="preserve">sept cent soixante-quatre </v>
          </cell>
        </row>
        <row r="766">
          <cell r="B766">
            <v>765</v>
          </cell>
          <cell r="C766" t="str">
            <v xml:space="preserve">sept cent soixante-cinq </v>
          </cell>
        </row>
        <row r="767">
          <cell r="B767">
            <v>766</v>
          </cell>
          <cell r="C767" t="str">
            <v xml:space="preserve">sept cent soixante-six </v>
          </cell>
        </row>
        <row r="768">
          <cell r="B768">
            <v>767</v>
          </cell>
          <cell r="C768" t="str">
            <v xml:space="preserve">sept cent soixante-sept </v>
          </cell>
        </row>
        <row r="769">
          <cell r="B769">
            <v>768</v>
          </cell>
          <cell r="C769" t="str">
            <v xml:space="preserve">sept cent soixante-huit </v>
          </cell>
        </row>
        <row r="770">
          <cell r="B770">
            <v>769</v>
          </cell>
          <cell r="C770" t="str">
            <v xml:space="preserve">sept cent soixante-neuf </v>
          </cell>
        </row>
        <row r="771">
          <cell r="B771">
            <v>770</v>
          </cell>
          <cell r="C771" t="str">
            <v xml:space="preserve">sept cent soixante-dix </v>
          </cell>
        </row>
        <row r="772">
          <cell r="B772">
            <v>771</v>
          </cell>
          <cell r="C772" t="str">
            <v xml:space="preserve">sept cent soixante et onze </v>
          </cell>
        </row>
        <row r="773">
          <cell r="B773">
            <v>772</v>
          </cell>
          <cell r="C773" t="str">
            <v xml:space="preserve">sept cent soixante-douze </v>
          </cell>
        </row>
        <row r="774">
          <cell r="B774">
            <v>773</v>
          </cell>
          <cell r="C774" t="str">
            <v xml:space="preserve">sept cent soixante-treize </v>
          </cell>
        </row>
        <row r="775">
          <cell r="B775">
            <v>774</v>
          </cell>
          <cell r="C775" t="str">
            <v xml:space="preserve">sept cent soixante-quatorze </v>
          </cell>
        </row>
        <row r="776">
          <cell r="B776">
            <v>775</v>
          </cell>
          <cell r="C776" t="str">
            <v xml:space="preserve">sept cent soixante-quinze </v>
          </cell>
        </row>
        <row r="777">
          <cell r="B777">
            <v>776</v>
          </cell>
          <cell r="C777" t="str">
            <v xml:space="preserve">sept cent soixante-seize </v>
          </cell>
        </row>
        <row r="778">
          <cell r="B778">
            <v>777</v>
          </cell>
          <cell r="C778" t="str">
            <v xml:space="preserve">sept cent soixante-dix-sept </v>
          </cell>
        </row>
        <row r="779">
          <cell r="B779">
            <v>778</v>
          </cell>
          <cell r="C779" t="str">
            <v xml:space="preserve">sept cent soixante-dix-huit </v>
          </cell>
        </row>
        <row r="780">
          <cell r="B780">
            <v>779</v>
          </cell>
          <cell r="C780" t="str">
            <v xml:space="preserve">sept cent soixante-dix-neuf </v>
          </cell>
        </row>
        <row r="781">
          <cell r="B781">
            <v>780</v>
          </cell>
          <cell r="C781" t="str">
            <v xml:space="preserve">sept cent quatre-vingts </v>
          </cell>
        </row>
        <row r="782">
          <cell r="B782">
            <v>781</v>
          </cell>
          <cell r="C782" t="str">
            <v xml:space="preserve">sept cent quatre-vingt-un </v>
          </cell>
        </row>
        <row r="783">
          <cell r="B783">
            <v>782</v>
          </cell>
          <cell r="C783" t="str">
            <v xml:space="preserve">sept cent quatre-vingt-deux </v>
          </cell>
        </row>
        <row r="784">
          <cell r="B784">
            <v>783</v>
          </cell>
          <cell r="C784" t="str">
            <v xml:space="preserve">sept cent quatre-vingt-trois </v>
          </cell>
        </row>
        <row r="785">
          <cell r="B785">
            <v>784</v>
          </cell>
          <cell r="C785" t="str">
            <v xml:space="preserve">sept cent quatre-vingt-quatre </v>
          </cell>
        </row>
        <row r="786">
          <cell r="B786">
            <v>785</v>
          </cell>
          <cell r="C786" t="str">
            <v xml:space="preserve">sept cent quatre-vingt-cinq </v>
          </cell>
        </row>
        <row r="787">
          <cell r="B787">
            <v>786</v>
          </cell>
          <cell r="C787" t="str">
            <v xml:space="preserve">sept cent quatre-vingt-six </v>
          </cell>
        </row>
        <row r="788">
          <cell r="B788">
            <v>787</v>
          </cell>
          <cell r="C788" t="str">
            <v xml:space="preserve">sept cent quatre-vingt-sept </v>
          </cell>
        </row>
        <row r="789">
          <cell r="B789">
            <v>788</v>
          </cell>
          <cell r="C789" t="str">
            <v xml:space="preserve">sept cent quatre-vingt-huit </v>
          </cell>
        </row>
        <row r="790">
          <cell r="B790">
            <v>789</v>
          </cell>
          <cell r="C790" t="str">
            <v xml:space="preserve">sept cent quatre-vingt-neuf </v>
          </cell>
        </row>
        <row r="791">
          <cell r="B791">
            <v>790</v>
          </cell>
          <cell r="C791" t="str">
            <v xml:space="preserve">sept cent quatre-vingt-dix </v>
          </cell>
        </row>
        <row r="792">
          <cell r="B792">
            <v>791</v>
          </cell>
          <cell r="C792" t="str">
            <v xml:space="preserve">sept cent quatre-vingt-onze </v>
          </cell>
        </row>
        <row r="793">
          <cell r="B793">
            <v>792</v>
          </cell>
          <cell r="C793" t="str">
            <v xml:space="preserve">sept cent quatre-vingt-douze </v>
          </cell>
        </row>
        <row r="794">
          <cell r="B794">
            <v>793</v>
          </cell>
          <cell r="C794" t="str">
            <v xml:space="preserve">sept cent quatre-vingt-treize </v>
          </cell>
        </row>
        <row r="795">
          <cell r="B795">
            <v>794</v>
          </cell>
          <cell r="C795" t="str">
            <v xml:space="preserve">sept cent quatre-vingt-quatorze </v>
          </cell>
        </row>
        <row r="796">
          <cell r="B796">
            <v>795</v>
          </cell>
          <cell r="C796" t="str">
            <v xml:space="preserve">sept cent quatre-vingt-quinze </v>
          </cell>
        </row>
        <row r="797">
          <cell r="B797">
            <v>796</v>
          </cell>
          <cell r="C797" t="str">
            <v xml:space="preserve">sept cent quatre-vingt-seize </v>
          </cell>
        </row>
        <row r="798">
          <cell r="B798">
            <v>797</v>
          </cell>
          <cell r="C798" t="str">
            <v xml:space="preserve">sept cent quatre-vingt-dix-sept </v>
          </cell>
        </row>
        <row r="799">
          <cell r="B799">
            <v>798</v>
          </cell>
          <cell r="C799" t="str">
            <v xml:space="preserve">sept cent quatre-vingt-dix-huit </v>
          </cell>
        </row>
        <row r="800">
          <cell r="B800">
            <v>799</v>
          </cell>
          <cell r="C800" t="str">
            <v xml:space="preserve">sept cent quatre-vingt-dix-neuf </v>
          </cell>
        </row>
        <row r="801">
          <cell r="B801">
            <v>800</v>
          </cell>
          <cell r="C801" t="str">
            <v xml:space="preserve">huit cents </v>
          </cell>
        </row>
        <row r="802">
          <cell r="B802">
            <v>801</v>
          </cell>
          <cell r="C802" t="str">
            <v xml:space="preserve">huit cent un </v>
          </cell>
        </row>
        <row r="803">
          <cell r="B803">
            <v>802</v>
          </cell>
          <cell r="C803" t="str">
            <v xml:space="preserve">huit cent deux </v>
          </cell>
        </row>
        <row r="804">
          <cell r="B804">
            <v>803</v>
          </cell>
          <cell r="C804" t="str">
            <v xml:space="preserve">huit cent trois </v>
          </cell>
        </row>
        <row r="805">
          <cell r="B805">
            <v>804</v>
          </cell>
          <cell r="C805" t="str">
            <v xml:space="preserve">huit cent quatre </v>
          </cell>
        </row>
        <row r="806">
          <cell r="B806">
            <v>805</v>
          </cell>
          <cell r="C806" t="str">
            <v xml:space="preserve">huit cent cinq </v>
          </cell>
        </row>
        <row r="807">
          <cell r="B807">
            <v>806</v>
          </cell>
          <cell r="C807" t="str">
            <v xml:space="preserve">huit cent six </v>
          </cell>
        </row>
        <row r="808">
          <cell r="B808">
            <v>807</v>
          </cell>
          <cell r="C808" t="str">
            <v xml:space="preserve">huit cent sept </v>
          </cell>
        </row>
        <row r="809">
          <cell r="B809">
            <v>808</v>
          </cell>
          <cell r="C809" t="str">
            <v xml:space="preserve">huit cent huit </v>
          </cell>
        </row>
        <row r="810">
          <cell r="B810">
            <v>809</v>
          </cell>
          <cell r="C810" t="str">
            <v xml:space="preserve">huit cent neuf </v>
          </cell>
        </row>
        <row r="811">
          <cell r="B811">
            <v>810</v>
          </cell>
          <cell r="C811" t="str">
            <v xml:space="preserve">huit cent dix </v>
          </cell>
        </row>
        <row r="812">
          <cell r="B812">
            <v>811</v>
          </cell>
          <cell r="C812" t="str">
            <v xml:space="preserve">huit cent onze </v>
          </cell>
        </row>
        <row r="813">
          <cell r="B813">
            <v>812</v>
          </cell>
          <cell r="C813" t="str">
            <v xml:space="preserve">huit cent douze </v>
          </cell>
        </row>
        <row r="814">
          <cell r="B814">
            <v>813</v>
          </cell>
          <cell r="C814" t="str">
            <v xml:space="preserve">huit cent treize </v>
          </cell>
        </row>
        <row r="815">
          <cell r="B815">
            <v>814</v>
          </cell>
          <cell r="C815" t="str">
            <v xml:space="preserve">huit cent quatorze </v>
          </cell>
        </row>
        <row r="816">
          <cell r="B816">
            <v>815</v>
          </cell>
          <cell r="C816" t="str">
            <v xml:space="preserve">huit cent quinze </v>
          </cell>
        </row>
        <row r="817">
          <cell r="B817">
            <v>816</v>
          </cell>
          <cell r="C817" t="str">
            <v xml:space="preserve">huit cent seize </v>
          </cell>
        </row>
        <row r="818">
          <cell r="B818">
            <v>817</v>
          </cell>
          <cell r="C818" t="str">
            <v xml:space="preserve">huit cent dix-sept </v>
          </cell>
        </row>
        <row r="819">
          <cell r="B819">
            <v>818</v>
          </cell>
          <cell r="C819" t="str">
            <v xml:space="preserve">huit cent dix-huit </v>
          </cell>
        </row>
        <row r="820">
          <cell r="B820">
            <v>819</v>
          </cell>
          <cell r="C820" t="str">
            <v xml:space="preserve">huit cent dix-neuf </v>
          </cell>
        </row>
        <row r="821">
          <cell r="B821">
            <v>820</v>
          </cell>
          <cell r="C821" t="str">
            <v xml:space="preserve">huit cent vingt </v>
          </cell>
        </row>
        <row r="822">
          <cell r="B822">
            <v>821</v>
          </cell>
          <cell r="C822" t="str">
            <v xml:space="preserve">huit cent vingt et un </v>
          </cell>
        </row>
        <row r="823">
          <cell r="B823">
            <v>822</v>
          </cell>
          <cell r="C823" t="str">
            <v xml:space="preserve">huit cent vingt-deux </v>
          </cell>
        </row>
        <row r="824">
          <cell r="B824">
            <v>823</v>
          </cell>
          <cell r="C824" t="str">
            <v xml:space="preserve">huit cent vingt-trois </v>
          </cell>
        </row>
        <row r="825">
          <cell r="B825">
            <v>824</v>
          </cell>
          <cell r="C825" t="str">
            <v xml:space="preserve">huit cent vingt-quatre </v>
          </cell>
        </row>
        <row r="826">
          <cell r="B826">
            <v>825</v>
          </cell>
          <cell r="C826" t="str">
            <v xml:space="preserve">huit cent vingt-cinq </v>
          </cell>
        </row>
        <row r="827">
          <cell r="B827">
            <v>826</v>
          </cell>
          <cell r="C827" t="str">
            <v xml:space="preserve">huit cent vingt-six </v>
          </cell>
        </row>
        <row r="828">
          <cell r="B828">
            <v>827</v>
          </cell>
          <cell r="C828" t="str">
            <v xml:space="preserve">huit cent vingt-sept </v>
          </cell>
        </row>
        <row r="829">
          <cell r="B829">
            <v>828</v>
          </cell>
          <cell r="C829" t="str">
            <v xml:space="preserve">huit cent vingt-huit </v>
          </cell>
        </row>
        <row r="830">
          <cell r="B830">
            <v>829</v>
          </cell>
          <cell r="C830" t="str">
            <v xml:space="preserve">huit cent vingt-neuf </v>
          </cell>
        </row>
        <row r="831">
          <cell r="B831">
            <v>830</v>
          </cell>
          <cell r="C831" t="str">
            <v xml:space="preserve">huit cent trente </v>
          </cell>
        </row>
        <row r="832">
          <cell r="B832">
            <v>831</v>
          </cell>
          <cell r="C832" t="str">
            <v xml:space="preserve">huit cent trente et un </v>
          </cell>
        </row>
        <row r="833">
          <cell r="B833">
            <v>832</v>
          </cell>
          <cell r="C833" t="str">
            <v xml:space="preserve">huit cent trente-deux </v>
          </cell>
        </row>
        <row r="834">
          <cell r="B834">
            <v>833</v>
          </cell>
          <cell r="C834" t="str">
            <v xml:space="preserve">huit cent trente-trois </v>
          </cell>
        </row>
        <row r="835">
          <cell r="B835">
            <v>834</v>
          </cell>
          <cell r="C835" t="str">
            <v xml:space="preserve">huit cent trente-quatre </v>
          </cell>
        </row>
        <row r="836">
          <cell r="B836">
            <v>835</v>
          </cell>
          <cell r="C836" t="str">
            <v xml:space="preserve">huit cent trente-cinq </v>
          </cell>
        </row>
        <row r="837">
          <cell r="B837">
            <v>836</v>
          </cell>
          <cell r="C837" t="str">
            <v xml:space="preserve">huit cent trente-six </v>
          </cell>
        </row>
        <row r="838">
          <cell r="B838">
            <v>837</v>
          </cell>
          <cell r="C838" t="str">
            <v xml:space="preserve">huit cent trente-sept </v>
          </cell>
        </row>
        <row r="839">
          <cell r="B839">
            <v>838</v>
          </cell>
          <cell r="C839" t="str">
            <v xml:space="preserve">huit cent trente-huit </v>
          </cell>
        </row>
        <row r="840">
          <cell r="B840">
            <v>839</v>
          </cell>
          <cell r="C840" t="str">
            <v xml:space="preserve">huit cent trente-neuf </v>
          </cell>
        </row>
        <row r="841">
          <cell r="B841">
            <v>840</v>
          </cell>
          <cell r="C841" t="str">
            <v xml:space="preserve">huit cent quarante </v>
          </cell>
        </row>
        <row r="842">
          <cell r="B842">
            <v>841</v>
          </cell>
          <cell r="C842" t="str">
            <v xml:space="preserve">huit cent quarante et un </v>
          </cell>
        </row>
        <row r="843">
          <cell r="B843">
            <v>842</v>
          </cell>
          <cell r="C843" t="str">
            <v xml:space="preserve">huit cent quarante-deux </v>
          </cell>
        </row>
        <row r="844">
          <cell r="B844">
            <v>843</v>
          </cell>
          <cell r="C844" t="str">
            <v xml:space="preserve">huit cent quarante-trois </v>
          </cell>
        </row>
        <row r="845">
          <cell r="B845">
            <v>844</v>
          </cell>
          <cell r="C845" t="str">
            <v xml:space="preserve">huit cent quarante-quatre </v>
          </cell>
        </row>
        <row r="846">
          <cell r="B846">
            <v>845</v>
          </cell>
          <cell r="C846" t="str">
            <v xml:space="preserve">huit cent quarante-cinq </v>
          </cell>
        </row>
        <row r="847">
          <cell r="B847">
            <v>846</v>
          </cell>
          <cell r="C847" t="str">
            <v xml:space="preserve">huit cent quarante-six </v>
          </cell>
        </row>
        <row r="848">
          <cell r="B848">
            <v>847</v>
          </cell>
          <cell r="C848" t="str">
            <v xml:space="preserve">huit cent quarante-sept </v>
          </cell>
        </row>
        <row r="849">
          <cell r="B849">
            <v>848</v>
          </cell>
          <cell r="C849" t="str">
            <v xml:space="preserve">huit cent quarante-huit </v>
          </cell>
        </row>
        <row r="850">
          <cell r="B850">
            <v>849</v>
          </cell>
          <cell r="C850" t="str">
            <v xml:space="preserve">huit cent quarante-neuf </v>
          </cell>
        </row>
        <row r="851">
          <cell r="B851">
            <v>850</v>
          </cell>
          <cell r="C851" t="str">
            <v xml:space="preserve">huit cent cinquante </v>
          </cell>
        </row>
        <row r="852">
          <cell r="B852">
            <v>851</v>
          </cell>
          <cell r="C852" t="str">
            <v xml:space="preserve">huit cent cinquante et un </v>
          </cell>
        </row>
        <row r="853">
          <cell r="B853">
            <v>852</v>
          </cell>
          <cell r="C853" t="str">
            <v xml:space="preserve">huit cent cinquante-deux </v>
          </cell>
        </row>
        <row r="854">
          <cell r="B854">
            <v>853</v>
          </cell>
          <cell r="C854" t="str">
            <v xml:space="preserve">huit cent cinquante-trois </v>
          </cell>
        </row>
        <row r="855">
          <cell r="B855">
            <v>854</v>
          </cell>
          <cell r="C855" t="str">
            <v xml:space="preserve">huit cent cinquante-quatre </v>
          </cell>
        </row>
        <row r="856">
          <cell r="B856">
            <v>855</v>
          </cell>
          <cell r="C856" t="str">
            <v xml:space="preserve">huit cent cinquante-cinq </v>
          </cell>
        </row>
        <row r="857">
          <cell r="B857">
            <v>856</v>
          </cell>
          <cell r="C857" t="str">
            <v xml:space="preserve">huit cent cinquante-six </v>
          </cell>
        </row>
        <row r="858">
          <cell r="B858">
            <v>857</v>
          </cell>
          <cell r="C858" t="str">
            <v xml:space="preserve">huit cent cinquante-sept </v>
          </cell>
        </row>
        <row r="859">
          <cell r="B859">
            <v>858</v>
          </cell>
          <cell r="C859" t="str">
            <v xml:space="preserve">huit cent cinquante-huit </v>
          </cell>
        </row>
        <row r="860">
          <cell r="B860">
            <v>859</v>
          </cell>
          <cell r="C860" t="str">
            <v xml:space="preserve">huit cent cinquante-neuf </v>
          </cell>
        </row>
        <row r="861">
          <cell r="B861">
            <v>860</v>
          </cell>
          <cell r="C861" t="str">
            <v xml:space="preserve">huit cent soixante </v>
          </cell>
        </row>
        <row r="862">
          <cell r="B862">
            <v>861</v>
          </cell>
          <cell r="C862" t="str">
            <v xml:space="preserve">huit cent soixante et un </v>
          </cell>
        </row>
        <row r="863">
          <cell r="B863">
            <v>862</v>
          </cell>
          <cell r="C863" t="str">
            <v xml:space="preserve">huit cent soixante-deux </v>
          </cell>
        </row>
        <row r="864">
          <cell r="B864">
            <v>863</v>
          </cell>
          <cell r="C864" t="str">
            <v xml:space="preserve">huit cent soixante-trois </v>
          </cell>
        </row>
        <row r="865">
          <cell r="B865">
            <v>864</v>
          </cell>
          <cell r="C865" t="str">
            <v xml:space="preserve">huit cent soixante-quatre </v>
          </cell>
        </row>
        <row r="866">
          <cell r="B866">
            <v>865</v>
          </cell>
          <cell r="C866" t="str">
            <v xml:space="preserve">huit cent soixante-cinq </v>
          </cell>
        </row>
        <row r="867">
          <cell r="B867">
            <v>866</v>
          </cell>
          <cell r="C867" t="str">
            <v xml:space="preserve">huit cent soixante-six </v>
          </cell>
        </row>
        <row r="868">
          <cell r="B868">
            <v>867</v>
          </cell>
          <cell r="C868" t="str">
            <v xml:space="preserve">huit cent soixante-sept </v>
          </cell>
        </row>
        <row r="869">
          <cell r="B869">
            <v>868</v>
          </cell>
          <cell r="C869" t="str">
            <v xml:space="preserve">huit cent soixante-huit </v>
          </cell>
        </row>
        <row r="870">
          <cell r="B870">
            <v>869</v>
          </cell>
          <cell r="C870" t="str">
            <v xml:space="preserve">huit cent soixante-neuf </v>
          </cell>
        </row>
        <row r="871">
          <cell r="B871">
            <v>870</v>
          </cell>
          <cell r="C871" t="str">
            <v xml:space="preserve">huit cent soixante-dix </v>
          </cell>
        </row>
        <row r="872">
          <cell r="B872">
            <v>871</v>
          </cell>
          <cell r="C872" t="str">
            <v xml:space="preserve">huit cent soixante et onze </v>
          </cell>
        </row>
        <row r="873">
          <cell r="B873">
            <v>872</v>
          </cell>
          <cell r="C873" t="str">
            <v xml:space="preserve">huit cent soixante-douze </v>
          </cell>
        </row>
        <row r="874">
          <cell r="B874">
            <v>873</v>
          </cell>
          <cell r="C874" t="str">
            <v xml:space="preserve">huit cent soixante-treize </v>
          </cell>
        </row>
        <row r="875">
          <cell r="B875">
            <v>874</v>
          </cell>
          <cell r="C875" t="str">
            <v xml:space="preserve">huit cent soixante-quatorze </v>
          </cell>
        </row>
        <row r="876">
          <cell r="B876">
            <v>875</v>
          </cell>
          <cell r="C876" t="str">
            <v xml:space="preserve">huit cent soixante-quinze </v>
          </cell>
        </row>
        <row r="877">
          <cell r="B877">
            <v>876</v>
          </cell>
          <cell r="C877" t="str">
            <v xml:space="preserve">huit cent soixante-seize </v>
          </cell>
        </row>
        <row r="878">
          <cell r="B878">
            <v>877</v>
          </cell>
          <cell r="C878" t="str">
            <v xml:space="preserve">huit cent soixante-dix-sept </v>
          </cell>
        </row>
        <row r="879">
          <cell r="B879">
            <v>878</v>
          </cell>
          <cell r="C879" t="str">
            <v xml:space="preserve">huit cent soixante-dix-huit </v>
          </cell>
        </row>
        <row r="880">
          <cell r="B880">
            <v>879</v>
          </cell>
          <cell r="C880" t="str">
            <v xml:space="preserve">huit cent soixante-dix-neuf </v>
          </cell>
        </row>
        <row r="881">
          <cell r="B881">
            <v>880</v>
          </cell>
          <cell r="C881" t="str">
            <v xml:space="preserve">huit cent quatre-vingts </v>
          </cell>
        </row>
        <row r="882">
          <cell r="B882">
            <v>881</v>
          </cell>
          <cell r="C882" t="str">
            <v xml:space="preserve">huit cent quatre-vingt-un </v>
          </cell>
        </row>
        <row r="883">
          <cell r="B883">
            <v>882</v>
          </cell>
          <cell r="C883" t="str">
            <v xml:space="preserve">huit cent quatre-vingt-deux </v>
          </cell>
        </row>
        <row r="884">
          <cell r="B884">
            <v>883</v>
          </cell>
          <cell r="C884" t="str">
            <v xml:space="preserve">huit cent quatre-vingt-trois </v>
          </cell>
        </row>
        <row r="885">
          <cell r="B885">
            <v>884</v>
          </cell>
          <cell r="C885" t="str">
            <v xml:space="preserve">huit cent quatre-vingt-quatre </v>
          </cell>
        </row>
        <row r="886">
          <cell r="B886">
            <v>885</v>
          </cell>
          <cell r="C886" t="str">
            <v xml:space="preserve">huit cent quatre-vingt-cinq </v>
          </cell>
        </row>
        <row r="887">
          <cell r="B887">
            <v>886</v>
          </cell>
          <cell r="C887" t="str">
            <v xml:space="preserve">huit cent quatre-vingt-six </v>
          </cell>
        </row>
        <row r="888">
          <cell r="B888">
            <v>887</v>
          </cell>
          <cell r="C888" t="str">
            <v xml:space="preserve">huit cent quatre-vingt-sept </v>
          </cell>
        </row>
        <row r="889">
          <cell r="B889">
            <v>888</v>
          </cell>
          <cell r="C889" t="str">
            <v xml:space="preserve">huit cent quatre-vingt-huit </v>
          </cell>
        </row>
        <row r="890">
          <cell r="B890">
            <v>889</v>
          </cell>
          <cell r="C890" t="str">
            <v xml:space="preserve">huit cent quatre-vingt-neuf </v>
          </cell>
        </row>
        <row r="891">
          <cell r="B891">
            <v>890</v>
          </cell>
          <cell r="C891" t="str">
            <v xml:space="preserve">huit cent quatre-vingt-dix </v>
          </cell>
        </row>
        <row r="892">
          <cell r="B892">
            <v>891</v>
          </cell>
          <cell r="C892" t="str">
            <v xml:space="preserve">huit cent quatre-vingt-onze </v>
          </cell>
        </row>
        <row r="893">
          <cell r="B893">
            <v>892</v>
          </cell>
          <cell r="C893" t="str">
            <v xml:space="preserve">huit cent quatre-vingt-douze </v>
          </cell>
        </row>
        <row r="894">
          <cell r="B894">
            <v>893</v>
          </cell>
          <cell r="C894" t="str">
            <v xml:space="preserve">huit cent quatre-vingt-treize </v>
          </cell>
        </row>
        <row r="895">
          <cell r="B895">
            <v>894</v>
          </cell>
          <cell r="C895" t="str">
            <v xml:space="preserve">huit cent quatre-vingt-quatorze </v>
          </cell>
        </row>
        <row r="896">
          <cell r="B896">
            <v>895</v>
          </cell>
          <cell r="C896" t="str">
            <v xml:space="preserve">huit cent quatre-vingt-quinze </v>
          </cell>
        </row>
        <row r="897">
          <cell r="B897">
            <v>896</v>
          </cell>
          <cell r="C897" t="str">
            <v xml:space="preserve">huit cent quatre-vingt-seize </v>
          </cell>
        </row>
        <row r="898">
          <cell r="B898">
            <v>897</v>
          </cell>
          <cell r="C898" t="str">
            <v xml:space="preserve">huit cent quatre-vingt-dix-sept </v>
          </cell>
        </row>
        <row r="899">
          <cell r="B899">
            <v>898</v>
          </cell>
          <cell r="C899" t="str">
            <v xml:space="preserve">huit cent quatre-vingt-dix-huit </v>
          </cell>
        </row>
        <row r="900">
          <cell r="B900">
            <v>899</v>
          </cell>
          <cell r="C900" t="str">
            <v xml:space="preserve">huit cent quatre-vingt-dix-neuf </v>
          </cell>
        </row>
        <row r="901">
          <cell r="B901">
            <v>900</v>
          </cell>
          <cell r="C901" t="str">
            <v xml:space="preserve">neuf cents </v>
          </cell>
        </row>
        <row r="902">
          <cell r="B902">
            <v>901</v>
          </cell>
          <cell r="C902" t="str">
            <v xml:space="preserve">neuf cent un </v>
          </cell>
        </row>
        <row r="903">
          <cell r="B903">
            <v>902</v>
          </cell>
          <cell r="C903" t="str">
            <v xml:space="preserve">neuf cent deux </v>
          </cell>
        </row>
        <row r="904">
          <cell r="B904">
            <v>903</v>
          </cell>
          <cell r="C904" t="str">
            <v xml:space="preserve">neuf cent trois </v>
          </cell>
        </row>
        <row r="905">
          <cell r="B905">
            <v>904</v>
          </cell>
          <cell r="C905" t="str">
            <v xml:space="preserve">neuf cent quatre </v>
          </cell>
        </row>
        <row r="906">
          <cell r="B906">
            <v>905</v>
          </cell>
          <cell r="C906" t="str">
            <v xml:space="preserve">neuf cent cinq </v>
          </cell>
        </row>
        <row r="907">
          <cell r="B907">
            <v>906</v>
          </cell>
          <cell r="C907" t="str">
            <v xml:space="preserve">neuf cent six </v>
          </cell>
        </row>
        <row r="908">
          <cell r="B908">
            <v>907</v>
          </cell>
          <cell r="C908" t="str">
            <v xml:space="preserve">neuf cent sept </v>
          </cell>
        </row>
        <row r="909">
          <cell r="B909">
            <v>908</v>
          </cell>
          <cell r="C909" t="str">
            <v xml:space="preserve">neuf cent huit </v>
          </cell>
        </row>
        <row r="910">
          <cell r="B910">
            <v>909</v>
          </cell>
          <cell r="C910" t="str">
            <v xml:space="preserve">neuf cent neuf </v>
          </cell>
        </row>
        <row r="911">
          <cell r="B911">
            <v>910</v>
          </cell>
          <cell r="C911" t="str">
            <v xml:space="preserve">neuf cent dix </v>
          </cell>
        </row>
        <row r="912">
          <cell r="B912">
            <v>911</v>
          </cell>
          <cell r="C912" t="str">
            <v xml:space="preserve">neuf cent onze </v>
          </cell>
        </row>
        <row r="913">
          <cell r="B913">
            <v>912</v>
          </cell>
          <cell r="C913" t="str">
            <v xml:space="preserve">neuf cent douze </v>
          </cell>
        </row>
        <row r="914">
          <cell r="B914">
            <v>913</v>
          </cell>
          <cell r="C914" t="str">
            <v xml:space="preserve">neuf cent treize </v>
          </cell>
        </row>
        <row r="915">
          <cell r="B915">
            <v>914</v>
          </cell>
          <cell r="C915" t="str">
            <v xml:space="preserve">neuf cent quatorze </v>
          </cell>
        </row>
        <row r="916">
          <cell r="B916">
            <v>915</v>
          </cell>
          <cell r="C916" t="str">
            <v xml:space="preserve">neuf cent quinze </v>
          </cell>
        </row>
        <row r="917">
          <cell r="B917">
            <v>916</v>
          </cell>
          <cell r="C917" t="str">
            <v xml:space="preserve">neuf cent seize </v>
          </cell>
        </row>
        <row r="918">
          <cell r="B918">
            <v>917</v>
          </cell>
          <cell r="C918" t="str">
            <v xml:space="preserve">neuf cent dix-sept </v>
          </cell>
        </row>
        <row r="919">
          <cell r="B919">
            <v>918</v>
          </cell>
          <cell r="C919" t="str">
            <v xml:space="preserve">neuf cent dix-huit </v>
          </cell>
        </row>
        <row r="920">
          <cell r="B920">
            <v>919</v>
          </cell>
          <cell r="C920" t="str">
            <v xml:space="preserve">neuf cent dix-neuf </v>
          </cell>
        </row>
        <row r="921">
          <cell r="B921">
            <v>920</v>
          </cell>
          <cell r="C921" t="str">
            <v xml:space="preserve">neuf cent vingt </v>
          </cell>
        </row>
        <row r="922">
          <cell r="B922">
            <v>921</v>
          </cell>
          <cell r="C922" t="str">
            <v xml:space="preserve">neuf cent vingt et un </v>
          </cell>
        </row>
        <row r="923">
          <cell r="B923">
            <v>922</v>
          </cell>
          <cell r="C923" t="str">
            <v xml:space="preserve">neuf cent vingt-deux </v>
          </cell>
        </row>
        <row r="924">
          <cell r="B924">
            <v>923</v>
          </cell>
          <cell r="C924" t="str">
            <v xml:space="preserve">neuf cent vingt-trois </v>
          </cell>
        </row>
        <row r="925">
          <cell r="B925">
            <v>924</v>
          </cell>
          <cell r="C925" t="str">
            <v xml:space="preserve">neuf cent vingt-quatre </v>
          </cell>
        </row>
        <row r="926">
          <cell r="B926">
            <v>925</v>
          </cell>
          <cell r="C926" t="str">
            <v xml:space="preserve">neuf cent vingt-cinq </v>
          </cell>
        </row>
        <row r="927">
          <cell r="B927">
            <v>926</v>
          </cell>
          <cell r="C927" t="str">
            <v xml:space="preserve">neuf cent vingt-six </v>
          </cell>
        </row>
        <row r="928">
          <cell r="B928">
            <v>927</v>
          </cell>
          <cell r="C928" t="str">
            <v xml:space="preserve">neuf cent vingt-sept </v>
          </cell>
        </row>
        <row r="929">
          <cell r="B929">
            <v>928</v>
          </cell>
          <cell r="C929" t="str">
            <v xml:space="preserve">neuf cent vingt-huit </v>
          </cell>
        </row>
        <row r="930">
          <cell r="B930">
            <v>929</v>
          </cell>
          <cell r="C930" t="str">
            <v xml:space="preserve">neuf cent vingt-neuf </v>
          </cell>
        </row>
        <row r="931">
          <cell r="B931">
            <v>930</v>
          </cell>
          <cell r="C931" t="str">
            <v xml:space="preserve">neuf cent trente </v>
          </cell>
        </row>
        <row r="932">
          <cell r="B932">
            <v>931</v>
          </cell>
          <cell r="C932" t="str">
            <v xml:space="preserve">neuf cent trente et un </v>
          </cell>
        </row>
        <row r="933">
          <cell r="B933">
            <v>932</v>
          </cell>
          <cell r="C933" t="str">
            <v xml:space="preserve">neuf cent trente-deux </v>
          </cell>
        </row>
        <row r="934">
          <cell r="B934">
            <v>933</v>
          </cell>
          <cell r="C934" t="str">
            <v xml:space="preserve">neuf cent trente-trois </v>
          </cell>
        </row>
        <row r="935">
          <cell r="B935">
            <v>934</v>
          </cell>
          <cell r="C935" t="str">
            <v xml:space="preserve">neuf cent trente-quatre </v>
          </cell>
        </row>
        <row r="936">
          <cell r="B936">
            <v>935</v>
          </cell>
          <cell r="C936" t="str">
            <v xml:space="preserve">neuf cent trente-cinq </v>
          </cell>
        </row>
        <row r="937">
          <cell r="B937">
            <v>936</v>
          </cell>
          <cell r="C937" t="str">
            <v xml:space="preserve">neuf cent trente-six </v>
          </cell>
        </row>
        <row r="938">
          <cell r="B938">
            <v>937</v>
          </cell>
          <cell r="C938" t="str">
            <v xml:space="preserve">neuf cent trente-sept </v>
          </cell>
        </row>
        <row r="939">
          <cell r="B939">
            <v>938</v>
          </cell>
          <cell r="C939" t="str">
            <v xml:space="preserve">neuf cent trente-huit </v>
          </cell>
        </row>
        <row r="940">
          <cell r="B940">
            <v>939</v>
          </cell>
          <cell r="C940" t="str">
            <v xml:space="preserve">neuf cent trente-neuf </v>
          </cell>
        </row>
        <row r="941">
          <cell r="B941">
            <v>940</v>
          </cell>
          <cell r="C941" t="str">
            <v xml:space="preserve">neuf cent quarante </v>
          </cell>
        </row>
        <row r="942">
          <cell r="B942">
            <v>941</v>
          </cell>
          <cell r="C942" t="str">
            <v xml:space="preserve">neuf cent quarante et un </v>
          </cell>
        </row>
        <row r="943">
          <cell r="B943">
            <v>942</v>
          </cell>
          <cell r="C943" t="str">
            <v xml:space="preserve">neuf cent quarante-deux </v>
          </cell>
        </row>
        <row r="944">
          <cell r="B944">
            <v>943</v>
          </cell>
          <cell r="C944" t="str">
            <v xml:space="preserve">neuf cent quarante-trois </v>
          </cell>
        </row>
        <row r="945">
          <cell r="B945">
            <v>944</v>
          </cell>
          <cell r="C945" t="str">
            <v xml:space="preserve">neuf cent quarante-quatre </v>
          </cell>
        </row>
        <row r="946">
          <cell r="B946">
            <v>945</v>
          </cell>
          <cell r="C946" t="str">
            <v xml:space="preserve">neuf cent quarante-cinq </v>
          </cell>
        </row>
        <row r="947">
          <cell r="B947">
            <v>946</v>
          </cell>
          <cell r="C947" t="str">
            <v xml:space="preserve">neuf cent quarante-six </v>
          </cell>
        </row>
        <row r="948">
          <cell r="B948">
            <v>947</v>
          </cell>
          <cell r="C948" t="str">
            <v xml:space="preserve">neuf cent quarante-sept </v>
          </cell>
        </row>
        <row r="949">
          <cell r="B949">
            <v>948</v>
          </cell>
          <cell r="C949" t="str">
            <v xml:space="preserve">neuf cent quarante-huit </v>
          </cell>
        </row>
        <row r="950">
          <cell r="B950">
            <v>949</v>
          </cell>
          <cell r="C950" t="str">
            <v xml:space="preserve">neuf cent quarante-neuf </v>
          </cell>
        </row>
        <row r="951">
          <cell r="B951">
            <v>950</v>
          </cell>
          <cell r="C951" t="str">
            <v xml:space="preserve">neuf cent cinquante </v>
          </cell>
        </row>
        <row r="952">
          <cell r="B952">
            <v>951</v>
          </cell>
          <cell r="C952" t="str">
            <v xml:space="preserve">neuf cent cinquante et un </v>
          </cell>
        </row>
        <row r="953">
          <cell r="B953">
            <v>952</v>
          </cell>
          <cell r="C953" t="str">
            <v xml:space="preserve">neuf cent cinquante-deux </v>
          </cell>
        </row>
        <row r="954">
          <cell r="B954">
            <v>953</v>
          </cell>
          <cell r="C954" t="str">
            <v xml:space="preserve">neuf cent cinquante-trois </v>
          </cell>
        </row>
        <row r="955">
          <cell r="B955">
            <v>954</v>
          </cell>
          <cell r="C955" t="str">
            <v xml:space="preserve">neuf cent cinquante-quatre </v>
          </cell>
        </row>
        <row r="956">
          <cell r="B956">
            <v>955</v>
          </cell>
          <cell r="C956" t="str">
            <v xml:space="preserve">neuf cent cinquante-cinq </v>
          </cell>
        </row>
        <row r="957">
          <cell r="B957">
            <v>956</v>
          </cell>
          <cell r="C957" t="str">
            <v xml:space="preserve">neuf cent cinquante-six </v>
          </cell>
        </row>
        <row r="958">
          <cell r="B958">
            <v>957</v>
          </cell>
          <cell r="C958" t="str">
            <v xml:space="preserve">neuf cent cinquante-sept </v>
          </cell>
        </row>
        <row r="959">
          <cell r="B959">
            <v>958</v>
          </cell>
          <cell r="C959" t="str">
            <v xml:space="preserve">neuf cent cinquante-huit </v>
          </cell>
        </row>
        <row r="960">
          <cell r="B960">
            <v>959</v>
          </cell>
          <cell r="C960" t="str">
            <v xml:space="preserve">neuf cent cinquante-neuf </v>
          </cell>
        </row>
        <row r="961">
          <cell r="B961">
            <v>960</v>
          </cell>
          <cell r="C961" t="str">
            <v xml:space="preserve">neuf cent soixante </v>
          </cell>
        </row>
        <row r="962">
          <cell r="B962">
            <v>961</v>
          </cell>
          <cell r="C962" t="str">
            <v xml:space="preserve">neuf cent soixante et un </v>
          </cell>
        </row>
        <row r="963">
          <cell r="B963">
            <v>962</v>
          </cell>
          <cell r="C963" t="str">
            <v xml:space="preserve">neuf cent soixante-deux </v>
          </cell>
        </row>
        <row r="964">
          <cell r="B964">
            <v>963</v>
          </cell>
          <cell r="C964" t="str">
            <v xml:space="preserve">neuf cent soixante-trois </v>
          </cell>
        </row>
        <row r="965">
          <cell r="B965">
            <v>964</v>
          </cell>
          <cell r="C965" t="str">
            <v xml:space="preserve">neuf cent soixante-quatre </v>
          </cell>
        </row>
        <row r="966">
          <cell r="B966">
            <v>965</v>
          </cell>
          <cell r="C966" t="str">
            <v xml:space="preserve">neuf cent soixante-cinq </v>
          </cell>
        </row>
        <row r="967">
          <cell r="B967">
            <v>966</v>
          </cell>
          <cell r="C967" t="str">
            <v xml:space="preserve">neuf cent soixante-six </v>
          </cell>
        </row>
        <row r="968">
          <cell r="B968">
            <v>967</v>
          </cell>
          <cell r="C968" t="str">
            <v xml:space="preserve">neuf cent soixante-sept </v>
          </cell>
        </row>
        <row r="969">
          <cell r="B969">
            <v>968</v>
          </cell>
          <cell r="C969" t="str">
            <v xml:space="preserve">neuf cent soixante-huit </v>
          </cell>
        </row>
        <row r="970">
          <cell r="B970">
            <v>969</v>
          </cell>
          <cell r="C970" t="str">
            <v xml:space="preserve">neuf cent soixante-neuf </v>
          </cell>
        </row>
        <row r="971">
          <cell r="B971">
            <v>970</v>
          </cell>
          <cell r="C971" t="str">
            <v xml:space="preserve">neuf cent soixante-dix </v>
          </cell>
        </row>
        <row r="972">
          <cell r="B972">
            <v>971</v>
          </cell>
          <cell r="C972" t="str">
            <v xml:space="preserve">neuf cent soixante et onze </v>
          </cell>
        </row>
        <row r="973">
          <cell r="B973">
            <v>972</v>
          </cell>
          <cell r="C973" t="str">
            <v xml:space="preserve">neuf cent soixante-douze </v>
          </cell>
        </row>
        <row r="974">
          <cell r="B974">
            <v>973</v>
          </cell>
          <cell r="C974" t="str">
            <v xml:space="preserve">neuf cent soixante-treize </v>
          </cell>
        </row>
        <row r="975">
          <cell r="B975">
            <v>974</v>
          </cell>
          <cell r="C975" t="str">
            <v xml:space="preserve">neuf cent soixante-quatorze </v>
          </cell>
        </row>
        <row r="976">
          <cell r="B976">
            <v>975</v>
          </cell>
          <cell r="C976" t="str">
            <v xml:space="preserve">neuf cent soixante-quinze </v>
          </cell>
        </row>
        <row r="977">
          <cell r="B977">
            <v>976</v>
          </cell>
          <cell r="C977" t="str">
            <v xml:space="preserve">neuf cent soixante-seize </v>
          </cell>
        </row>
        <row r="978">
          <cell r="B978">
            <v>977</v>
          </cell>
          <cell r="C978" t="str">
            <v xml:space="preserve">neuf cent soixante-dix-sept </v>
          </cell>
        </row>
        <row r="979">
          <cell r="B979">
            <v>978</v>
          </cell>
          <cell r="C979" t="str">
            <v xml:space="preserve">neuf cent soixante-dix-huit </v>
          </cell>
        </row>
        <row r="980">
          <cell r="B980">
            <v>979</v>
          </cell>
          <cell r="C980" t="str">
            <v xml:space="preserve">neuf cent soixante-dix-neuf </v>
          </cell>
        </row>
        <row r="981">
          <cell r="B981">
            <v>980</v>
          </cell>
          <cell r="C981" t="str">
            <v xml:space="preserve">neuf cent quatre-vingts </v>
          </cell>
        </row>
        <row r="982">
          <cell r="B982">
            <v>981</v>
          </cell>
          <cell r="C982" t="str">
            <v xml:space="preserve">neuf cent quatre-vingt-un </v>
          </cell>
        </row>
        <row r="983">
          <cell r="B983">
            <v>982</v>
          </cell>
          <cell r="C983" t="str">
            <v xml:space="preserve">neuf cent quatre-vingt-deux </v>
          </cell>
        </row>
        <row r="984">
          <cell r="B984">
            <v>983</v>
          </cell>
          <cell r="C984" t="str">
            <v xml:space="preserve">neuf cent quatre-vingt-trois </v>
          </cell>
        </row>
        <row r="985">
          <cell r="B985">
            <v>984</v>
          </cell>
          <cell r="C985" t="str">
            <v xml:space="preserve">neuf cent quatre-vingt-quatre </v>
          </cell>
        </row>
        <row r="986">
          <cell r="B986">
            <v>985</v>
          </cell>
          <cell r="C986" t="str">
            <v xml:space="preserve">neuf cent quatre-vingt-cinq </v>
          </cell>
        </row>
        <row r="987">
          <cell r="B987">
            <v>986</v>
          </cell>
          <cell r="C987" t="str">
            <v xml:space="preserve">neuf cent quatre-vingt-six </v>
          </cell>
        </row>
        <row r="988">
          <cell r="B988">
            <v>987</v>
          </cell>
          <cell r="C988" t="str">
            <v xml:space="preserve">neuf cent quatre-vingt-sept </v>
          </cell>
        </row>
        <row r="989">
          <cell r="B989">
            <v>988</v>
          </cell>
          <cell r="C989" t="str">
            <v xml:space="preserve">neuf cent quatre-vingt-huit </v>
          </cell>
        </row>
        <row r="990">
          <cell r="B990">
            <v>989</v>
          </cell>
          <cell r="C990" t="str">
            <v xml:space="preserve">neuf cent quatre-vingt-neuf </v>
          </cell>
        </row>
        <row r="991">
          <cell r="B991">
            <v>990</v>
          </cell>
          <cell r="C991" t="str">
            <v xml:space="preserve">neuf cent quatre-vingt-dix </v>
          </cell>
        </row>
        <row r="992">
          <cell r="B992">
            <v>991</v>
          </cell>
          <cell r="C992" t="str">
            <v xml:space="preserve">neuf cent quatre-vingt-onze </v>
          </cell>
        </row>
        <row r="993">
          <cell r="B993">
            <v>992</v>
          </cell>
          <cell r="C993" t="str">
            <v xml:space="preserve">neuf cent quatre-vingt-douze </v>
          </cell>
        </row>
        <row r="994">
          <cell r="B994">
            <v>993</v>
          </cell>
          <cell r="C994" t="str">
            <v xml:space="preserve">neuf cent quatre-vingt-treize </v>
          </cell>
        </row>
        <row r="995">
          <cell r="B995">
            <v>994</v>
          </cell>
          <cell r="C995" t="str">
            <v xml:space="preserve">neuf cent quatre-vingt-quatorze </v>
          </cell>
        </row>
        <row r="996">
          <cell r="B996">
            <v>995</v>
          </cell>
          <cell r="C996" t="str">
            <v xml:space="preserve">neuf cent quatre-vingt-quinze </v>
          </cell>
        </row>
        <row r="997">
          <cell r="B997">
            <v>996</v>
          </cell>
          <cell r="C997" t="str">
            <v xml:space="preserve">neuf cent quatre-vingt-seize </v>
          </cell>
        </row>
        <row r="998">
          <cell r="B998">
            <v>997</v>
          </cell>
          <cell r="C998" t="str">
            <v xml:space="preserve">neuf cent quatre-vingt-dix-sept </v>
          </cell>
        </row>
        <row r="999">
          <cell r="B999">
            <v>998</v>
          </cell>
          <cell r="C999" t="str">
            <v xml:space="preserve">neuf cent quatre-vingt-dix-huit </v>
          </cell>
        </row>
        <row r="1000">
          <cell r="B1000">
            <v>999</v>
          </cell>
          <cell r="C1000" t="str">
            <v xml:space="preserve">neuf cent quatre-vingt-dix-neuf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ereau des prix unitaires"/>
      <sheetName val="DEVIS QUANTITATIF ESTIMATIF"/>
      <sheetName val="macro"/>
      <sheetName val="Soumission"/>
      <sheetName val="Bordereau des prix"/>
    </sheetNames>
    <sheetDataSet>
      <sheetData sheetId="0"/>
      <sheetData sheetId="1"/>
      <sheetData sheetId="2">
        <row r="1">
          <cell r="B1">
            <v>0</v>
          </cell>
        </row>
        <row r="2">
          <cell r="B2">
            <v>1</v>
          </cell>
          <cell r="C2" t="str">
            <v xml:space="preserve">un </v>
          </cell>
        </row>
        <row r="3">
          <cell r="B3">
            <v>2</v>
          </cell>
          <cell r="C3" t="str">
            <v xml:space="preserve">deux </v>
          </cell>
        </row>
        <row r="4">
          <cell r="B4">
            <v>3</v>
          </cell>
          <cell r="C4" t="str">
            <v xml:space="preserve">trois </v>
          </cell>
        </row>
        <row r="5">
          <cell r="B5">
            <v>4</v>
          </cell>
          <cell r="C5" t="str">
            <v xml:space="preserve">quatre </v>
          </cell>
        </row>
        <row r="6">
          <cell r="B6">
            <v>5</v>
          </cell>
          <cell r="C6" t="str">
            <v xml:space="preserve">cinq </v>
          </cell>
        </row>
        <row r="7">
          <cell r="B7">
            <v>6</v>
          </cell>
          <cell r="C7" t="str">
            <v xml:space="preserve">six </v>
          </cell>
        </row>
        <row r="8">
          <cell r="B8">
            <v>7</v>
          </cell>
          <cell r="C8" t="str">
            <v xml:space="preserve">sept </v>
          </cell>
        </row>
        <row r="9">
          <cell r="B9">
            <v>8</v>
          </cell>
          <cell r="C9" t="str">
            <v xml:space="preserve">huit </v>
          </cell>
        </row>
        <row r="10">
          <cell r="B10">
            <v>9</v>
          </cell>
          <cell r="C10" t="str">
            <v xml:space="preserve">neuf </v>
          </cell>
        </row>
        <row r="11">
          <cell r="B11">
            <v>10</v>
          </cell>
          <cell r="C11" t="str">
            <v xml:space="preserve">dix </v>
          </cell>
        </row>
        <row r="12">
          <cell r="B12">
            <v>11</v>
          </cell>
          <cell r="C12" t="str">
            <v xml:space="preserve">onze </v>
          </cell>
        </row>
        <row r="13">
          <cell r="B13">
            <v>12</v>
          </cell>
          <cell r="C13" t="str">
            <v xml:space="preserve">douze </v>
          </cell>
        </row>
        <row r="14">
          <cell r="B14">
            <v>13</v>
          </cell>
          <cell r="C14" t="str">
            <v xml:space="preserve">treize </v>
          </cell>
        </row>
        <row r="15">
          <cell r="B15">
            <v>14</v>
          </cell>
          <cell r="C15" t="str">
            <v xml:space="preserve">quatorze </v>
          </cell>
        </row>
        <row r="16">
          <cell r="B16">
            <v>15</v>
          </cell>
          <cell r="C16" t="str">
            <v xml:space="preserve">quinze </v>
          </cell>
        </row>
        <row r="17">
          <cell r="B17">
            <v>16</v>
          </cell>
          <cell r="C17" t="str">
            <v xml:space="preserve">seize </v>
          </cell>
        </row>
        <row r="18">
          <cell r="B18">
            <v>17</v>
          </cell>
          <cell r="C18" t="str">
            <v xml:space="preserve">dix-sept </v>
          </cell>
        </row>
        <row r="19">
          <cell r="B19">
            <v>18</v>
          </cell>
          <cell r="C19" t="str">
            <v xml:space="preserve">dix-huit </v>
          </cell>
        </row>
        <row r="20">
          <cell r="B20">
            <v>19</v>
          </cell>
          <cell r="C20" t="str">
            <v xml:space="preserve">dix-neuf </v>
          </cell>
        </row>
        <row r="21">
          <cell r="B21">
            <v>20</v>
          </cell>
          <cell r="C21" t="str">
            <v xml:space="preserve">vingt </v>
          </cell>
        </row>
        <row r="22">
          <cell r="B22">
            <v>21</v>
          </cell>
          <cell r="C22" t="str">
            <v xml:space="preserve">vingt et un </v>
          </cell>
        </row>
        <row r="23">
          <cell r="B23">
            <v>22</v>
          </cell>
          <cell r="C23" t="str">
            <v xml:space="preserve">vingt-deux </v>
          </cell>
        </row>
        <row r="24">
          <cell r="B24">
            <v>23</v>
          </cell>
          <cell r="C24" t="str">
            <v xml:space="preserve">vingt-trois </v>
          </cell>
        </row>
        <row r="25">
          <cell r="B25">
            <v>24</v>
          </cell>
          <cell r="C25" t="str">
            <v xml:space="preserve">vingt-quatre </v>
          </cell>
        </row>
        <row r="26">
          <cell r="B26">
            <v>25</v>
          </cell>
          <cell r="C26" t="str">
            <v xml:space="preserve">vingt-cinq </v>
          </cell>
        </row>
        <row r="27">
          <cell r="B27">
            <v>26</v>
          </cell>
          <cell r="C27" t="str">
            <v xml:space="preserve">vingt-six </v>
          </cell>
        </row>
        <row r="28">
          <cell r="B28">
            <v>27</v>
          </cell>
          <cell r="C28" t="str">
            <v xml:space="preserve">vingt-sept </v>
          </cell>
        </row>
        <row r="29">
          <cell r="B29">
            <v>28</v>
          </cell>
          <cell r="C29" t="str">
            <v xml:space="preserve">vingt-huit </v>
          </cell>
        </row>
        <row r="30">
          <cell r="B30">
            <v>29</v>
          </cell>
          <cell r="C30" t="str">
            <v xml:space="preserve">vingt-neuf </v>
          </cell>
        </row>
        <row r="31">
          <cell r="B31">
            <v>30</v>
          </cell>
          <cell r="C31" t="str">
            <v xml:space="preserve">trente </v>
          </cell>
        </row>
        <row r="32">
          <cell r="B32">
            <v>31</v>
          </cell>
          <cell r="C32" t="str">
            <v xml:space="preserve">trente et un </v>
          </cell>
        </row>
        <row r="33">
          <cell r="B33">
            <v>32</v>
          </cell>
          <cell r="C33" t="str">
            <v xml:space="preserve">trente-deux </v>
          </cell>
        </row>
        <row r="34">
          <cell r="B34">
            <v>33</v>
          </cell>
          <cell r="C34" t="str">
            <v xml:space="preserve">trente-trois </v>
          </cell>
        </row>
        <row r="35">
          <cell r="B35">
            <v>34</v>
          </cell>
          <cell r="C35" t="str">
            <v xml:space="preserve">trente-quatre </v>
          </cell>
        </row>
        <row r="36">
          <cell r="B36">
            <v>35</v>
          </cell>
          <cell r="C36" t="str">
            <v xml:space="preserve">trente-cinq </v>
          </cell>
        </row>
        <row r="37">
          <cell r="B37">
            <v>36</v>
          </cell>
          <cell r="C37" t="str">
            <v xml:space="preserve">trente-six </v>
          </cell>
        </row>
        <row r="38">
          <cell r="B38">
            <v>37</v>
          </cell>
          <cell r="C38" t="str">
            <v xml:space="preserve">trente-sept </v>
          </cell>
        </row>
        <row r="39">
          <cell r="B39">
            <v>38</v>
          </cell>
          <cell r="C39" t="str">
            <v xml:space="preserve">trente-huit </v>
          </cell>
        </row>
        <row r="40">
          <cell r="B40">
            <v>39</v>
          </cell>
          <cell r="C40" t="str">
            <v xml:space="preserve">trente-neuf </v>
          </cell>
        </row>
        <row r="41">
          <cell r="B41">
            <v>40</v>
          </cell>
          <cell r="C41" t="str">
            <v xml:space="preserve">quarante </v>
          </cell>
        </row>
        <row r="42">
          <cell r="B42">
            <v>41</v>
          </cell>
          <cell r="C42" t="str">
            <v xml:space="preserve">quarante et un </v>
          </cell>
        </row>
        <row r="43">
          <cell r="B43">
            <v>42</v>
          </cell>
          <cell r="C43" t="str">
            <v xml:space="preserve">quarante-deux </v>
          </cell>
        </row>
        <row r="44">
          <cell r="B44">
            <v>43</v>
          </cell>
          <cell r="C44" t="str">
            <v xml:space="preserve">quarante-trois </v>
          </cell>
        </row>
        <row r="45">
          <cell r="B45">
            <v>44</v>
          </cell>
          <cell r="C45" t="str">
            <v xml:space="preserve">quarante-quatre </v>
          </cell>
        </row>
        <row r="46">
          <cell r="B46">
            <v>45</v>
          </cell>
          <cell r="C46" t="str">
            <v xml:space="preserve">quarante-cinq </v>
          </cell>
        </row>
        <row r="47">
          <cell r="B47">
            <v>46</v>
          </cell>
          <cell r="C47" t="str">
            <v xml:space="preserve">quarante-six </v>
          </cell>
        </row>
        <row r="48">
          <cell r="B48">
            <v>47</v>
          </cell>
          <cell r="C48" t="str">
            <v xml:space="preserve">quarante-sept </v>
          </cell>
        </row>
        <row r="49">
          <cell r="B49">
            <v>48</v>
          </cell>
          <cell r="C49" t="str">
            <v xml:space="preserve">quarante-huit </v>
          </cell>
        </row>
        <row r="50">
          <cell r="B50">
            <v>49</v>
          </cell>
          <cell r="C50" t="str">
            <v xml:space="preserve">quarante-neuf </v>
          </cell>
        </row>
        <row r="51">
          <cell r="B51">
            <v>50</v>
          </cell>
          <cell r="C51" t="str">
            <v xml:space="preserve">cinquante </v>
          </cell>
        </row>
        <row r="52">
          <cell r="B52">
            <v>51</v>
          </cell>
          <cell r="C52" t="str">
            <v xml:space="preserve">cinquante et un </v>
          </cell>
        </row>
        <row r="53">
          <cell r="B53">
            <v>52</v>
          </cell>
          <cell r="C53" t="str">
            <v xml:space="preserve">cinquante-deux </v>
          </cell>
        </row>
        <row r="54">
          <cell r="B54">
            <v>53</v>
          </cell>
          <cell r="C54" t="str">
            <v xml:space="preserve">cinquante-trois </v>
          </cell>
        </row>
        <row r="55">
          <cell r="B55">
            <v>54</v>
          </cell>
          <cell r="C55" t="str">
            <v xml:space="preserve">cinquante-quatre </v>
          </cell>
        </row>
        <row r="56">
          <cell r="B56">
            <v>55</v>
          </cell>
          <cell r="C56" t="str">
            <v xml:space="preserve">cinquante-cinq </v>
          </cell>
        </row>
        <row r="57">
          <cell r="B57">
            <v>56</v>
          </cell>
          <cell r="C57" t="str">
            <v xml:space="preserve">cinquante-six </v>
          </cell>
        </row>
        <row r="58">
          <cell r="B58">
            <v>57</v>
          </cell>
          <cell r="C58" t="str">
            <v xml:space="preserve">cinquante-sept </v>
          </cell>
        </row>
        <row r="59">
          <cell r="B59">
            <v>58</v>
          </cell>
          <cell r="C59" t="str">
            <v xml:space="preserve">cinquante-huit </v>
          </cell>
        </row>
        <row r="60">
          <cell r="B60">
            <v>59</v>
          </cell>
          <cell r="C60" t="str">
            <v xml:space="preserve">cinquante-neuf </v>
          </cell>
        </row>
        <row r="61">
          <cell r="B61">
            <v>60</v>
          </cell>
          <cell r="C61" t="str">
            <v xml:space="preserve">soixante </v>
          </cell>
        </row>
        <row r="62">
          <cell r="B62">
            <v>61</v>
          </cell>
          <cell r="C62" t="str">
            <v xml:space="preserve">soixante et un </v>
          </cell>
        </row>
        <row r="63">
          <cell r="B63">
            <v>62</v>
          </cell>
          <cell r="C63" t="str">
            <v xml:space="preserve">soixante-deux </v>
          </cell>
        </row>
        <row r="64">
          <cell r="B64">
            <v>63</v>
          </cell>
          <cell r="C64" t="str">
            <v xml:space="preserve">soixante-trois </v>
          </cell>
        </row>
        <row r="65">
          <cell r="B65">
            <v>64</v>
          </cell>
          <cell r="C65" t="str">
            <v xml:space="preserve">soixante-quatre </v>
          </cell>
        </row>
        <row r="66">
          <cell r="B66">
            <v>65</v>
          </cell>
          <cell r="C66" t="str">
            <v xml:space="preserve">soixante-cinq </v>
          </cell>
        </row>
        <row r="67">
          <cell r="B67">
            <v>66</v>
          </cell>
          <cell r="C67" t="str">
            <v xml:space="preserve">soixante-six </v>
          </cell>
        </row>
        <row r="68">
          <cell r="B68">
            <v>67</v>
          </cell>
          <cell r="C68" t="str">
            <v xml:space="preserve">soixante-sept </v>
          </cell>
        </row>
        <row r="69">
          <cell r="B69">
            <v>68</v>
          </cell>
          <cell r="C69" t="str">
            <v xml:space="preserve">soixante-huit </v>
          </cell>
        </row>
        <row r="70">
          <cell r="B70">
            <v>69</v>
          </cell>
          <cell r="C70" t="str">
            <v xml:space="preserve">soixante-neuf </v>
          </cell>
        </row>
        <row r="71">
          <cell r="B71">
            <v>70</v>
          </cell>
          <cell r="C71" t="str">
            <v xml:space="preserve">soixante-dix </v>
          </cell>
        </row>
        <row r="72">
          <cell r="B72">
            <v>71</v>
          </cell>
          <cell r="C72" t="str">
            <v xml:space="preserve">soixante et onze </v>
          </cell>
        </row>
        <row r="73">
          <cell r="B73">
            <v>72</v>
          </cell>
          <cell r="C73" t="str">
            <v xml:space="preserve">soixante-douze </v>
          </cell>
        </row>
        <row r="74">
          <cell r="B74">
            <v>73</v>
          </cell>
          <cell r="C74" t="str">
            <v xml:space="preserve">soixante-treize </v>
          </cell>
        </row>
        <row r="75">
          <cell r="B75">
            <v>74</v>
          </cell>
          <cell r="C75" t="str">
            <v xml:space="preserve">soixante-quatorze </v>
          </cell>
        </row>
        <row r="76">
          <cell r="B76">
            <v>75</v>
          </cell>
          <cell r="C76" t="str">
            <v xml:space="preserve">soixante-quinze </v>
          </cell>
        </row>
        <row r="77">
          <cell r="B77">
            <v>76</v>
          </cell>
          <cell r="C77" t="str">
            <v xml:space="preserve">soixante-seize </v>
          </cell>
        </row>
        <row r="78">
          <cell r="B78">
            <v>77</v>
          </cell>
          <cell r="C78" t="str">
            <v xml:space="preserve">soixante-dix-sept </v>
          </cell>
        </row>
        <row r="79">
          <cell r="B79">
            <v>78</v>
          </cell>
          <cell r="C79" t="str">
            <v xml:space="preserve">soixante-dix-huit </v>
          </cell>
        </row>
        <row r="80">
          <cell r="B80">
            <v>79</v>
          </cell>
          <cell r="C80" t="str">
            <v xml:space="preserve">soixante-dix-neuf </v>
          </cell>
        </row>
        <row r="81">
          <cell r="B81">
            <v>80</v>
          </cell>
          <cell r="C81" t="str">
            <v xml:space="preserve">quatre-vingts </v>
          </cell>
        </row>
        <row r="82">
          <cell r="B82">
            <v>81</v>
          </cell>
          <cell r="C82" t="str">
            <v xml:space="preserve">quatre-vingt-un </v>
          </cell>
        </row>
        <row r="83">
          <cell r="B83">
            <v>82</v>
          </cell>
          <cell r="C83" t="str">
            <v xml:space="preserve">quatre-vingt-deux </v>
          </cell>
        </row>
        <row r="84">
          <cell r="B84">
            <v>83</v>
          </cell>
          <cell r="C84" t="str">
            <v xml:space="preserve">quatre-vingt-trois </v>
          </cell>
        </row>
        <row r="85">
          <cell r="B85">
            <v>84</v>
          </cell>
          <cell r="C85" t="str">
            <v xml:space="preserve">quatre-vingt-quatre </v>
          </cell>
        </row>
        <row r="86">
          <cell r="B86">
            <v>85</v>
          </cell>
          <cell r="C86" t="str">
            <v xml:space="preserve">quatre-vingt-cinq </v>
          </cell>
        </row>
        <row r="87">
          <cell r="B87">
            <v>86</v>
          </cell>
          <cell r="C87" t="str">
            <v xml:space="preserve">quatre-vingt-six </v>
          </cell>
        </row>
        <row r="88">
          <cell r="B88">
            <v>87</v>
          </cell>
          <cell r="C88" t="str">
            <v xml:space="preserve">quatre-vingt-sept </v>
          </cell>
        </row>
        <row r="89">
          <cell r="B89">
            <v>88</v>
          </cell>
          <cell r="C89" t="str">
            <v xml:space="preserve">quatre-vingt-huit </v>
          </cell>
        </row>
        <row r="90">
          <cell r="B90">
            <v>89</v>
          </cell>
          <cell r="C90" t="str">
            <v xml:space="preserve">quatre-vingt-neuf </v>
          </cell>
        </row>
        <row r="91">
          <cell r="B91">
            <v>90</v>
          </cell>
          <cell r="C91" t="str">
            <v xml:space="preserve">quatre-vingt-dix </v>
          </cell>
        </row>
        <row r="92">
          <cell r="B92">
            <v>91</v>
          </cell>
          <cell r="C92" t="str">
            <v xml:space="preserve">quatre-vingt-onze </v>
          </cell>
        </row>
        <row r="93">
          <cell r="B93">
            <v>92</v>
          </cell>
          <cell r="C93" t="str">
            <v xml:space="preserve">quatre-vingt-douze </v>
          </cell>
        </row>
        <row r="94">
          <cell r="B94">
            <v>93</v>
          </cell>
          <cell r="C94" t="str">
            <v xml:space="preserve">quatre-vingt-treize </v>
          </cell>
        </row>
        <row r="95">
          <cell r="B95">
            <v>94</v>
          </cell>
          <cell r="C95" t="str">
            <v xml:space="preserve">quatre-vingt-quatorze </v>
          </cell>
        </row>
        <row r="96">
          <cell r="B96">
            <v>95</v>
          </cell>
          <cell r="C96" t="str">
            <v xml:space="preserve">quatre-vingt-quinze </v>
          </cell>
        </row>
        <row r="97">
          <cell r="B97">
            <v>96</v>
          </cell>
          <cell r="C97" t="str">
            <v xml:space="preserve">quatre-vingt-seize </v>
          </cell>
        </row>
        <row r="98">
          <cell r="B98">
            <v>97</v>
          </cell>
          <cell r="C98" t="str">
            <v xml:space="preserve">quatre-vingt-dix-sept </v>
          </cell>
        </row>
        <row r="99">
          <cell r="B99">
            <v>98</v>
          </cell>
          <cell r="C99" t="str">
            <v xml:space="preserve">quatre-vingt-dix-huit </v>
          </cell>
        </row>
        <row r="100">
          <cell r="B100">
            <v>99</v>
          </cell>
          <cell r="C100" t="str">
            <v xml:space="preserve">quatre-vingt-dix-neuf </v>
          </cell>
        </row>
        <row r="101">
          <cell r="B101">
            <v>100</v>
          </cell>
          <cell r="C101" t="str">
            <v xml:space="preserve">cent </v>
          </cell>
        </row>
        <row r="102">
          <cell r="B102">
            <v>101</v>
          </cell>
          <cell r="C102" t="str">
            <v xml:space="preserve">cent un </v>
          </cell>
        </row>
        <row r="103">
          <cell r="B103">
            <v>102</v>
          </cell>
          <cell r="C103" t="str">
            <v xml:space="preserve">cent deux </v>
          </cell>
        </row>
        <row r="104">
          <cell r="B104">
            <v>103</v>
          </cell>
          <cell r="C104" t="str">
            <v xml:space="preserve">cent trois </v>
          </cell>
        </row>
        <row r="105">
          <cell r="B105">
            <v>104</v>
          </cell>
          <cell r="C105" t="str">
            <v xml:space="preserve">cent quatre </v>
          </cell>
        </row>
        <row r="106">
          <cell r="B106">
            <v>105</v>
          </cell>
          <cell r="C106" t="str">
            <v xml:space="preserve">cent cinq </v>
          </cell>
        </row>
        <row r="107">
          <cell r="B107">
            <v>106</v>
          </cell>
          <cell r="C107" t="str">
            <v xml:space="preserve">cent six </v>
          </cell>
        </row>
        <row r="108">
          <cell r="B108">
            <v>107</v>
          </cell>
          <cell r="C108" t="str">
            <v xml:space="preserve">cent sept </v>
          </cell>
        </row>
        <row r="109">
          <cell r="B109">
            <v>108</v>
          </cell>
          <cell r="C109" t="str">
            <v xml:space="preserve">cent huit </v>
          </cell>
        </row>
        <row r="110">
          <cell r="B110">
            <v>109</v>
          </cell>
          <cell r="C110" t="str">
            <v xml:space="preserve">cent neuf </v>
          </cell>
        </row>
        <row r="111">
          <cell r="B111">
            <v>110</v>
          </cell>
          <cell r="C111" t="str">
            <v xml:space="preserve">cent dix </v>
          </cell>
        </row>
        <row r="112">
          <cell r="B112">
            <v>111</v>
          </cell>
          <cell r="C112" t="str">
            <v xml:space="preserve">cent onze </v>
          </cell>
        </row>
        <row r="113">
          <cell r="B113">
            <v>112</v>
          </cell>
          <cell r="C113" t="str">
            <v xml:space="preserve">cent douze </v>
          </cell>
        </row>
        <row r="114">
          <cell r="B114">
            <v>113</v>
          </cell>
          <cell r="C114" t="str">
            <v xml:space="preserve">cent treize </v>
          </cell>
        </row>
        <row r="115">
          <cell r="B115">
            <v>114</v>
          </cell>
          <cell r="C115" t="str">
            <v xml:space="preserve">cent quatorze </v>
          </cell>
        </row>
        <row r="116">
          <cell r="B116">
            <v>115</v>
          </cell>
          <cell r="C116" t="str">
            <v xml:space="preserve">cent quinze </v>
          </cell>
        </row>
        <row r="117">
          <cell r="B117">
            <v>116</v>
          </cell>
          <cell r="C117" t="str">
            <v xml:space="preserve">cent seize </v>
          </cell>
        </row>
        <row r="118">
          <cell r="B118">
            <v>117</v>
          </cell>
          <cell r="C118" t="str">
            <v xml:space="preserve">cent dix-sept </v>
          </cell>
        </row>
        <row r="119">
          <cell r="B119">
            <v>118</v>
          </cell>
          <cell r="C119" t="str">
            <v xml:space="preserve">cent dix-huit </v>
          </cell>
        </row>
        <row r="120">
          <cell r="B120">
            <v>119</v>
          </cell>
          <cell r="C120" t="str">
            <v xml:space="preserve">cent dix-neuf </v>
          </cell>
        </row>
        <row r="121">
          <cell r="B121">
            <v>120</v>
          </cell>
          <cell r="C121" t="str">
            <v xml:space="preserve">cent vingt </v>
          </cell>
        </row>
        <row r="122">
          <cell r="B122">
            <v>121</v>
          </cell>
          <cell r="C122" t="str">
            <v xml:space="preserve">cent vingt et un </v>
          </cell>
        </row>
        <row r="123">
          <cell r="B123">
            <v>122</v>
          </cell>
          <cell r="C123" t="str">
            <v xml:space="preserve">cent vingt-deux </v>
          </cell>
        </row>
        <row r="124">
          <cell r="B124">
            <v>123</v>
          </cell>
          <cell r="C124" t="str">
            <v xml:space="preserve">cent vingt-trois </v>
          </cell>
        </row>
        <row r="125">
          <cell r="B125">
            <v>124</v>
          </cell>
          <cell r="C125" t="str">
            <v xml:space="preserve">cent vingt-quatre </v>
          </cell>
        </row>
        <row r="126">
          <cell r="B126">
            <v>125</v>
          </cell>
          <cell r="C126" t="str">
            <v xml:space="preserve">cent vingt-cinq </v>
          </cell>
        </row>
        <row r="127">
          <cell r="B127">
            <v>126</v>
          </cell>
          <cell r="C127" t="str">
            <v xml:space="preserve">cent vingt-six </v>
          </cell>
        </row>
        <row r="128">
          <cell r="B128">
            <v>127</v>
          </cell>
          <cell r="C128" t="str">
            <v xml:space="preserve">cent vingt-sept </v>
          </cell>
        </row>
        <row r="129">
          <cell r="B129">
            <v>128</v>
          </cell>
          <cell r="C129" t="str">
            <v xml:space="preserve">cent vingt-huit </v>
          </cell>
        </row>
        <row r="130">
          <cell r="B130">
            <v>129</v>
          </cell>
          <cell r="C130" t="str">
            <v xml:space="preserve">cent vingt-neuf </v>
          </cell>
        </row>
        <row r="131">
          <cell r="B131">
            <v>130</v>
          </cell>
          <cell r="C131" t="str">
            <v xml:space="preserve">cent trente </v>
          </cell>
        </row>
        <row r="132">
          <cell r="B132">
            <v>131</v>
          </cell>
          <cell r="C132" t="str">
            <v xml:space="preserve">cent trente et un </v>
          </cell>
        </row>
        <row r="133">
          <cell r="B133">
            <v>132</v>
          </cell>
          <cell r="C133" t="str">
            <v xml:space="preserve">cent trente-deux </v>
          </cell>
        </row>
        <row r="134">
          <cell r="B134">
            <v>133</v>
          </cell>
          <cell r="C134" t="str">
            <v xml:space="preserve">cent trente-trois </v>
          </cell>
        </row>
        <row r="135">
          <cell r="B135">
            <v>134</v>
          </cell>
          <cell r="C135" t="str">
            <v xml:space="preserve">cent trente-quatre </v>
          </cell>
        </row>
        <row r="136">
          <cell r="B136">
            <v>135</v>
          </cell>
          <cell r="C136" t="str">
            <v xml:space="preserve">cent trente-cinq </v>
          </cell>
        </row>
        <row r="137">
          <cell r="B137">
            <v>136</v>
          </cell>
          <cell r="C137" t="str">
            <v xml:space="preserve">cent trente-six </v>
          </cell>
        </row>
        <row r="138">
          <cell r="B138">
            <v>137</v>
          </cell>
          <cell r="C138" t="str">
            <v xml:space="preserve">cent trente-sept </v>
          </cell>
        </row>
        <row r="139">
          <cell r="B139">
            <v>138</v>
          </cell>
          <cell r="C139" t="str">
            <v xml:space="preserve">cent trente-huit </v>
          </cell>
        </row>
        <row r="140">
          <cell r="B140">
            <v>139</v>
          </cell>
          <cell r="C140" t="str">
            <v xml:space="preserve">cent trente-neuf </v>
          </cell>
        </row>
        <row r="141">
          <cell r="B141">
            <v>140</v>
          </cell>
          <cell r="C141" t="str">
            <v xml:space="preserve">cent quarante </v>
          </cell>
        </row>
        <row r="142">
          <cell r="B142">
            <v>141</v>
          </cell>
          <cell r="C142" t="str">
            <v xml:space="preserve">cent quarante et un </v>
          </cell>
        </row>
        <row r="143">
          <cell r="B143">
            <v>142</v>
          </cell>
          <cell r="C143" t="str">
            <v xml:space="preserve">cent quarante-deux </v>
          </cell>
        </row>
        <row r="144">
          <cell r="B144">
            <v>143</v>
          </cell>
          <cell r="C144" t="str">
            <v xml:space="preserve">cent quarante-trois </v>
          </cell>
        </row>
        <row r="145">
          <cell r="B145">
            <v>144</v>
          </cell>
          <cell r="C145" t="str">
            <v xml:space="preserve">cent quarante-quatre </v>
          </cell>
        </row>
        <row r="146">
          <cell r="B146">
            <v>145</v>
          </cell>
          <cell r="C146" t="str">
            <v xml:space="preserve">cent quarante-cinq </v>
          </cell>
        </row>
        <row r="147">
          <cell r="B147">
            <v>146</v>
          </cell>
          <cell r="C147" t="str">
            <v xml:space="preserve">cent quarante-six </v>
          </cell>
        </row>
        <row r="148">
          <cell r="B148">
            <v>147</v>
          </cell>
          <cell r="C148" t="str">
            <v xml:space="preserve">cent quarante-sept </v>
          </cell>
        </row>
        <row r="149">
          <cell r="B149">
            <v>148</v>
          </cell>
          <cell r="C149" t="str">
            <v xml:space="preserve">cent quarante-huit </v>
          </cell>
        </row>
        <row r="150">
          <cell r="B150">
            <v>149</v>
          </cell>
          <cell r="C150" t="str">
            <v xml:space="preserve">cent quarante-neuf </v>
          </cell>
        </row>
        <row r="151">
          <cell r="B151">
            <v>150</v>
          </cell>
          <cell r="C151" t="str">
            <v xml:space="preserve">cent cinquante </v>
          </cell>
        </row>
        <row r="152">
          <cell r="B152">
            <v>151</v>
          </cell>
          <cell r="C152" t="str">
            <v xml:space="preserve">cent cinquante et un </v>
          </cell>
        </row>
        <row r="153">
          <cell r="B153">
            <v>152</v>
          </cell>
          <cell r="C153" t="str">
            <v xml:space="preserve">cent cinquante-deux </v>
          </cell>
        </row>
        <row r="154">
          <cell r="B154">
            <v>153</v>
          </cell>
          <cell r="C154" t="str">
            <v xml:space="preserve">cent cinquante-trois </v>
          </cell>
        </row>
        <row r="155">
          <cell r="B155">
            <v>154</v>
          </cell>
          <cell r="C155" t="str">
            <v xml:space="preserve">cent cinquante-quatre </v>
          </cell>
        </row>
        <row r="156">
          <cell r="B156">
            <v>155</v>
          </cell>
          <cell r="C156" t="str">
            <v xml:space="preserve">cent cinquante-cinq </v>
          </cell>
        </row>
        <row r="157">
          <cell r="B157">
            <v>156</v>
          </cell>
          <cell r="C157" t="str">
            <v xml:space="preserve">cent cinquante-six </v>
          </cell>
        </row>
        <row r="158">
          <cell r="B158">
            <v>157</v>
          </cell>
          <cell r="C158" t="str">
            <v xml:space="preserve">cent cinquante-sept </v>
          </cell>
        </row>
        <row r="159">
          <cell r="B159">
            <v>158</v>
          </cell>
          <cell r="C159" t="str">
            <v xml:space="preserve">cent cinquante-huit </v>
          </cell>
        </row>
        <row r="160">
          <cell r="B160">
            <v>159</v>
          </cell>
          <cell r="C160" t="str">
            <v xml:space="preserve">cent cinquante-neuf </v>
          </cell>
        </row>
        <row r="161">
          <cell r="B161">
            <v>160</v>
          </cell>
          <cell r="C161" t="str">
            <v xml:space="preserve">cent soixante </v>
          </cell>
        </row>
        <row r="162">
          <cell r="B162">
            <v>161</v>
          </cell>
          <cell r="C162" t="str">
            <v xml:space="preserve">cent soixante et un </v>
          </cell>
        </row>
        <row r="163">
          <cell r="B163">
            <v>162</v>
          </cell>
          <cell r="C163" t="str">
            <v xml:space="preserve">cent soixante-deux </v>
          </cell>
        </row>
        <row r="164">
          <cell r="B164">
            <v>163</v>
          </cell>
          <cell r="C164" t="str">
            <v xml:space="preserve">cent soixante-trois </v>
          </cell>
        </row>
        <row r="165">
          <cell r="B165">
            <v>164</v>
          </cell>
          <cell r="C165" t="str">
            <v xml:space="preserve">cent soixante-quatre </v>
          </cell>
        </row>
        <row r="166">
          <cell r="B166">
            <v>165</v>
          </cell>
          <cell r="C166" t="str">
            <v xml:space="preserve">cent soixante-cinq </v>
          </cell>
        </row>
        <row r="167">
          <cell r="B167">
            <v>166</v>
          </cell>
          <cell r="C167" t="str">
            <v xml:space="preserve">cent soixante-six </v>
          </cell>
        </row>
        <row r="168">
          <cell r="B168">
            <v>167</v>
          </cell>
          <cell r="C168" t="str">
            <v xml:space="preserve">cent soixante-sept </v>
          </cell>
        </row>
        <row r="169">
          <cell r="B169">
            <v>168</v>
          </cell>
          <cell r="C169" t="str">
            <v xml:space="preserve">cent soixante-huit </v>
          </cell>
        </row>
        <row r="170">
          <cell r="B170">
            <v>169</v>
          </cell>
          <cell r="C170" t="str">
            <v xml:space="preserve">cent soixante-neuf </v>
          </cell>
        </row>
        <row r="171">
          <cell r="B171">
            <v>170</v>
          </cell>
          <cell r="C171" t="str">
            <v xml:space="preserve">cent soixante-dix </v>
          </cell>
        </row>
        <row r="172">
          <cell r="B172">
            <v>171</v>
          </cell>
          <cell r="C172" t="str">
            <v xml:space="preserve">cent soixante et onze </v>
          </cell>
        </row>
        <row r="173">
          <cell r="B173">
            <v>172</v>
          </cell>
          <cell r="C173" t="str">
            <v xml:space="preserve">cent soixante-douze </v>
          </cell>
        </row>
        <row r="174">
          <cell r="B174">
            <v>173</v>
          </cell>
          <cell r="C174" t="str">
            <v xml:space="preserve">cent soixante-treize </v>
          </cell>
        </row>
        <row r="175">
          <cell r="B175">
            <v>174</v>
          </cell>
          <cell r="C175" t="str">
            <v xml:space="preserve">cent soixante-quatorze </v>
          </cell>
        </row>
        <row r="176">
          <cell r="B176">
            <v>175</v>
          </cell>
          <cell r="C176" t="str">
            <v xml:space="preserve">cent soixante-quinze </v>
          </cell>
        </row>
        <row r="177">
          <cell r="B177">
            <v>176</v>
          </cell>
          <cell r="C177" t="str">
            <v xml:space="preserve">cent soixante-seize </v>
          </cell>
        </row>
        <row r="178">
          <cell r="B178">
            <v>177</v>
          </cell>
          <cell r="C178" t="str">
            <v xml:space="preserve">cent soixante-dix-sept </v>
          </cell>
        </row>
        <row r="179">
          <cell r="B179">
            <v>178</v>
          </cell>
          <cell r="C179" t="str">
            <v xml:space="preserve">cent soixante-dix-huit </v>
          </cell>
        </row>
        <row r="180">
          <cell r="B180">
            <v>179</v>
          </cell>
          <cell r="C180" t="str">
            <v xml:space="preserve">cent soixante-dix-neuf </v>
          </cell>
        </row>
        <row r="181">
          <cell r="B181">
            <v>180</v>
          </cell>
          <cell r="C181" t="str">
            <v xml:space="preserve">cent quatre-vingts </v>
          </cell>
        </row>
        <row r="182">
          <cell r="B182">
            <v>181</v>
          </cell>
          <cell r="C182" t="str">
            <v xml:space="preserve">cent quatre-vingt-un </v>
          </cell>
        </row>
        <row r="183">
          <cell r="B183">
            <v>182</v>
          </cell>
          <cell r="C183" t="str">
            <v xml:space="preserve">cent quatre-vingt-deux </v>
          </cell>
        </row>
        <row r="184">
          <cell r="B184">
            <v>183</v>
          </cell>
          <cell r="C184" t="str">
            <v xml:space="preserve">cent quatre-vingt-trois </v>
          </cell>
        </row>
        <row r="185">
          <cell r="B185">
            <v>184</v>
          </cell>
          <cell r="C185" t="str">
            <v xml:space="preserve">cent quatre-vingt-quatre </v>
          </cell>
        </row>
        <row r="186">
          <cell r="B186">
            <v>185</v>
          </cell>
          <cell r="C186" t="str">
            <v xml:space="preserve">cent quatre-vingt-cinq </v>
          </cell>
        </row>
        <row r="187">
          <cell r="B187">
            <v>186</v>
          </cell>
          <cell r="C187" t="str">
            <v xml:space="preserve">cent quatre-vingt-six </v>
          </cell>
        </row>
        <row r="188">
          <cell r="B188">
            <v>187</v>
          </cell>
          <cell r="C188" t="str">
            <v xml:space="preserve">cent quatre-vingt-sept </v>
          </cell>
        </row>
        <row r="189">
          <cell r="B189">
            <v>188</v>
          </cell>
          <cell r="C189" t="str">
            <v xml:space="preserve">cent quatre-vingt-huit </v>
          </cell>
        </row>
        <row r="190">
          <cell r="B190">
            <v>189</v>
          </cell>
          <cell r="C190" t="str">
            <v xml:space="preserve">cent quatre-vingt-neuf </v>
          </cell>
        </row>
        <row r="191">
          <cell r="B191">
            <v>190</v>
          </cell>
          <cell r="C191" t="str">
            <v xml:space="preserve">cent quatre-vingt-dix </v>
          </cell>
        </row>
        <row r="192">
          <cell r="B192">
            <v>191</v>
          </cell>
          <cell r="C192" t="str">
            <v xml:space="preserve">cent quatre-vingt-onze </v>
          </cell>
        </row>
        <row r="193">
          <cell r="B193">
            <v>192</v>
          </cell>
          <cell r="C193" t="str">
            <v xml:space="preserve">cent quatre-vingt-douze </v>
          </cell>
        </row>
        <row r="194">
          <cell r="B194">
            <v>193</v>
          </cell>
          <cell r="C194" t="str">
            <v xml:space="preserve">cent quatre-vingt-treize </v>
          </cell>
        </row>
        <row r="195">
          <cell r="B195">
            <v>194</v>
          </cell>
          <cell r="C195" t="str">
            <v xml:space="preserve">cent quatre-vingt-quatorze </v>
          </cell>
        </row>
        <row r="196">
          <cell r="B196">
            <v>195</v>
          </cell>
          <cell r="C196" t="str">
            <v xml:space="preserve">cent quatre-vingt-quinze </v>
          </cell>
        </row>
        <row r="197">
          <cell r="B197">
            <v>196</v>
          </cell>
          <cell r="C197" t="str">
            <v xml:space="preserve">cent quatre-vingt-seize </v>
          </cell>
        </row>
        <row r="198">
          <cell r="B198">
            <v>197</v>
          </cell>
          <cell r="C198" t="str">
            <v xml:space="preserve">cent quatre-vingt-dix-sept </v>
          </cell>
        </row>
        <row r="199">
          <cell r="B199">
            <v>198</v>
          </cell>
          <cell r="C199" t="str">
            <v xml:space="preserve">cent quatre-vingt-dix-huit </v>
          </cell>
        </row>
        <row r="200">
          <cell r="B200">
            <v>199</v>
          </cell>
          <cell r="C200" t="str">
            <v xml:space="preserve">cent quatre-vingt-dix-neuf </v>
          </cell>
        </row>
        <row r="201">
          <cell r="B201">
            <v>200</v>
          </cell>
          <cell r="C201" t="str">
            <v xml:space="preserve">deux cents </v>
          </cell>
        </row>
        <row r="202">
          <cell r="B202">
            <v>201</v>
          </cell>
          <cell r="C202" t="str">
            <v xml:space="preserve">deux cent un </v>
          </cell>
        </row>
        <row r="203">
          <cell r="B203">
            <v>202</v>
          </cell>
          <cell r="C203" t="str">
            <v xml:space="preserve">deux cent deux </v>
          </cell>
        </row>
        <row r="204">
          <cell r="B204">
            <v>203</v>
          </cell>
          <cell r="C204" t="str">
            <v xml:space="preserve">deux cent trois </v>
          </cell>
        </row>
        <row r="205">
          <cell r="B205">
            <v>204</v>
          </cell>
          <cell r="C205" t="str">
            <v xml:space="preserve">deux cent quatre </v>
          </cell>
        </row>
        <row r="206">
          <cell r="B206">
            <v>205</v>
          </cell>
          <cell r="C206" t="str">
            <v xml:space="preserve">deux cent cinq </v>
          </cell>
        </row>
        <row r="207">
          <cell r="B207">
            <v>206</v>
          </cell>
          <cell r="C207" t="str">
            <v xml:space="preserve">deux cent six </v>
          </cell>
        </row>
        <row r="208">
          <cell r="B208">
            <v>207</v>
          </cell>
          <cell r="C208" t="str">
            <v xml:space="preserve">deux cent sept </v>
          </cell>
        </row>
        <row r="209">
          <cell r="B209">
            <v>208</v>
          </cell>
          <cell r="C209" t="str">
            <v xml:space="preserve">deux cent huit </v>
          </cell>
        </row>
        <row r="210">
          <cell r="B210">
            <v>209</v>
          </cell>
          <cell r="C210" t="str">
            <v xml:space="preserve">deux cent neuf </v>
          </cell>
        </row>
        <row r="211">
          <cell r="B211">
            <v>210</v>
          </cell>
          <cell r="C211" t="str">
            <v xml:space="preserve">deux cent dix </v>
          </cell>
        </row>
        <row r="212">
          <cell r="B212">
            <v>211</v>
          </cell>
          <cell r="C212" t="str">
            <v xml:space="preserve">deux cent onze </v>
          </cell>
        </row>
        <row r="213">
          <cell r="B213">
            <v>212</v>
          </cell>
          <cell r="C213" t="str">
            <v xml:space="preserve">deux cent douze </v>
          </cell>
        </row>
        <row r="214">
          <cell r="B214">
            <v>213</v>
          </cell>
          <cell r="C214" t="str">
            <v xml:space="preserve">deux cent treize </v>
          </cell>
        </row>
        <row r="215">
          <cell r="B215">
            <v>214</v>
          </cell>
          <cell r="C215" t="str">
            <v xml:space="preserve">deux cent quatorze </v>
          </cell>
        </row>
        <row r="216">
          <cell r="B216">
            <v>215</v>
          </cell>
          <cell r="C216" t="str">
            <v xml:space="preserve">deux cent quinze </v>
          </cell>
        </row>
        <row r="217">
          <cell r="B217">
            <v>216</v>
          </cell>
          <cell r="C217" t="str">
            <v xml:space="preserve">deux cent seize </v>
          </cell>
        </row>
        <row r="218">
          <cell r="B218">
            <v>217</v>
          </cell>
          <cell r="C218" t="str">
            <v xml:space="preserve">deux cent dix-sept </v>
          </cell>
        </row>
        <row r="219">
          <cell r="B219">
            <v>218</v>
          </cell>
          <cell r="C219" t="str">
            <v xml:space="preserve">deux cent dix-huit </v>
          </cell>
        </row>
        <row r="220">
          <cell r="B220">
            <v>219</v>
          </cell>
          <cell r="C220" t="str">
            <v xml:space="preserve">deux cent dix-neuf </v>
          </cell>
        </row>
        <row r="221">
          <cell r="B221">
            <v>220</v>
          </cell>
          <cell r="C221" t="str">
            <v xml:space="preserve">deux cent vingt </v>
          </cell>
        </row>
        <row r="222">
          <cell r="B222">
            <v>221</v>
          </cell>
          <cell r="C222" t="str">
            <v xml:space="preserve">deux cent vingt et un </v>
          </cell>
        </row>
        <row r="223">
          <cell r="B223">
            <v>222</v>
          </cell>
          <cell r="C223" t="str">
            <v xml:space="preserve">deux cent vingt-deux </v>
          </cell>
        </row>
        <row r="224">
          <cell r="B224">
            <v>223</v>
          </cell>
          <cell r="C224" t="str">
            <v xml:space="preserve">deux cent vingt-trois </v>
          </cell>
        </row>
        <row r="225">
          <cell r="B225">
            <v>224</v>
          </cell>
          <cell r="C225" t="str">
            <v xml:space="preserve">deux cent vingt-quatre </v>
          </cell>
        </row>
        <row r="226">
          <cell r="B226">
            <v>225</v>
          </cell>
          <cell r="C226" t="str">
            <v xml:space="preserve">deux cent vingt-cinq </v>
          </cell>
        </row>
        <row r="227">
          <cell r="B227">
            <v>226</v>
          </cell>
          <cell r="C227" t="str">
            <v xml:space="preserve">deux cent vingt-six </v>
          </cell>
        </row>
        <row r="228">
          <cell r="B228">
            <v>227</v>
          </cell>
          <cell r="C228" t="str">
            <v xml:space="preserve">deux cent vingt-sept </v>
          </cell>
        </row>
        <row r="229">
          <cell r="B229">
            <v>228</v>
          </cell>
          <cell r="C229" t="str">
            <v xml:space="preserve">deux cent vingt-huit </v>
          </cell>
        </row>
        <row r="230">
          <cell r="B230">
            <v>229</v>
          </cell>
          <cell r="C230" t="str">
            <v xml:space="preserve">deux cent vingt-neuf </v>
          </cell>
        </row>
        <row r="231">
          <cell r="B231">
            <v>230</v>
          </cell>
          <cell r="C231" t="str">
            <v xml:space="preserve">deux cent trente </v>
          </cell>
        </row>
        <row r="232">
          <cell r="B232">
            <v>231</v>
          </cell>
          <cell r="C232" t="str">
            <v xml:space="preserve">deux cent trente et un </v>
          </cell>
        </row>
        <row r="233">
          <cell r="B233">
            <v>232</v>
          </cell>
          <cell r="C233" t="str">
            <v xml:space="preserve">deux cent trente-deux </v>
          </cell>
        </row>
        <row r="234">
          <cell r="B234">
            <v>233</v>
          </cell>
          <cell r="C234" t="str">
            <v xml:space="preserve">deux cent trente-trois </v>
          </cell>
        </row>
        <row r="235">
          <cell r="B235">
            <v>234</v>
          </cell>
          <cell r="C235" t="str">
            <v xml:space="preserve">deux cent trente-quatre </v>
          </cell>
        </row>
        <row r="236">
          <cell r="B236">
            <v>235</v>
          </cell>
          <cell r="C236" t="str">
            <v xml:space="preserve">deux cent trente-cinq </v>
          </cell>
        </row>
        <row r="237">
          <cell r="B237">
            <v>236</v>
          </cell>
          <cell r="C237" t="str">
            <v xml:space="preserve">deux cent trente-six </v>
          </cell>
        </row>
        <row r="238">
          <cell r="B238">
            <v>237</v>
          </cell>
          <cell r="C238" t="str">
            <v xml:space="preserve">deux cent trente-sept </v>
          </cell>
        </row>
        <row r="239">
          <cell r="B239">
            <v>238</v>
          </cell>
          <cell r="C239" t="str">
            <v xml:space="preserve">deux cent trente-huit </v>
          </cell>
        </row>
        <row r="240">
          <cell r="B240">
            <v>239</v>
          </cell>
          <cell r="C240" t="str">
            <v xml:space="preserve">deux cent trente-neuf </v>
          </cell>
        </row>
        <row r="241">
          <cell r="B241">
            <v>240</v>
          </cell>
          <cell r="C241" t="str">
            <v xml:space="preserve">deux cent quarante </v>
          </cell>
        </row>
        <row r="242">
          <cell r="B242">
            <v>241</v>
          </cell>
          <cell r="C242" t="str">
            <v xml:space="preserve">deux cent quarante et un </v>
          </cell>
        </row>
        <row r="243">
          <cell r="B243">
            <v>242</v>
          </cell>
          <cell r="C243" t="str">
            <v xml:space="preserve">deux cent quarante-deux </v>
          </cell>
        </row>
        <row r="244">
          <cell r="B244">
            <v>243</v>
          </cell>
          <cell r="C244" t="str">
            <v xml:space="preserve">deux cent quarante-trois </v>
          </cell>
        </row>
        <row r="245">
          <cell r="B245">
            <v>244</v>
          </cell>
          <cell r="C245" t="str">
            <v xml:space="preserve">deux cent quarante-quatre </v>
          </cell>
        </row>
        <row r="246">
          <cell r="B246">
            <v>245</v>
          </cell>
          <cell r="C246" t="str">
            <v xml:space="preserve">deux cent quarante-cinq </v>
          </cell>
        </row>
        <row r="247">
          <cell r="B247">
            <v>246</v>
          </cell>
          <cell r="C247" t="str">
            <v xml:space="preserve">deux cent quarante-six </v>
          </cell>
        </row>
        <row r="248">
          <cell r="B248">
            <v>247</v>
          </cell>
          <cell r="C248" t="str">
            <v xml:space="preserve">deux cent quarante-sept </v>
          </cell>
        </row>
        <row r="249">
          <cell r="B249">
            <v>248</v>
          </cell>
          <cell r="C249" t="str">
            <v xml:space="preserve">deux cent quarante-huit </v>
          </cell>
        </row>
        <row r="250">
          <cell r="B250">
            <v>249</v>
          </cell>
          <cell r="C250" t="str">
            <v xml:space="preserve">deux cent quarante-neuf </v>
          </cell>
        </row>
        <row r="251">
          <cell r="B251">
            <v>250</v>
          </cell>
          <cell r="C251" t="str">
            <v xml:space="preserve">deux cent cinquante </v>
          </cell>
        </row>
        <row r="252">
          <cell r="B252">
            <v>251</v>
          </cell>
          <cell r="C252" t="str">
            <v xml:space="preserve">deux cent cinquante et un </v>
          </cell>
        </row>
        <row r="253">
          <cell r="B253">
            <v>252</v>
          </cell>
          <cell r="C253" t="str">
            <v xml:space="preserve">deux cent cinquante-deux </v>
          </cell>
        </row>
        <row r="254">
          <cell r="B254">
            <v>253</v>
          </cell>
          <cell r="C254" t="str">
            <v xml:space="preserve">deux cent cinquante-trois </v>
          </cell>
        </row>
        <row r="255">
          <cell r="B255">
            <v>254</v>
          </cell>
          <cell r="C255" t="str">
            <v xml:space="preserve">deux cent cinquante-quatre </v>
          </cell>
        </row>
        <row r="256">
          <cell r="B256">
            <v>255</v>
          </cell>
          <cell r="C256" t="str">
            <v xml:space="preserve">deux cent cinquante-cinq </v>
          </cell>
        </row>
        <row r="257">
          <cell r="B257">
            <v>256</v>
          </cell>
          <cell r="C257" t="str">
            <v xml:space="preserve">deux cent cinquante-six </v>
          </cell>
        </row>
        <row r="258">
          <cell r="B258">
            <v>257</v>
          </cell>
          <cell r="C258" t="str">
            <v xml:space="preserve">deux cent cinquante-sept </v>
          </cell>
        </row>
        <row r="259">
          <cell r="B259">
            <v>258</v>
          </cell>
          <cell r="C259" t="str">
            <v xml:space="preserve">deux cent cinquante-huit </v>
          </cell>
        </row>
        <row r="260">
          <cell r="B260">
            <v>259</v>
          </cell>
          <cell r="C260" t="str">
            <v xml:space="preserve">deux cent cinquante-neuf </v>
          </cell>
        </row>
        <row r="261">
          <cell r="B261">
            <v>260</v>
          </cell>
          <cell r="C261" t="str">
            <v xml:space="preserve">deux cent soixante </v>
          </cell>
        </row>
        <row r="262">
          <cell r="B262">
            <v>261</v>
          </cell>
          <cell r="C262" t="str">
            <v xml:space="preserve">deux cent soixante et un </v>
          </cell>
        </row>
        <row r="263">
          <cell r="B263">
            <v>262</v>
          </cell>
          <cell r="C263" t="str">
            <v xml:space="preserve">deux cent soixante-deux </v>
          </cell>
        </row>
        <row r="264">
          <cell r="B264">
            <v>263</v>
          </cell>
          <cell r="C264" t="str">
            <v xml:space="preserve">deux cent soixante-trois </v>
          </cell>
        </row>
        <row r="265">
          <cell r="B265">
            <v>264</v>
          </cell>
          <cell r="C265" t="str">
            <v xml:space="preserve">deux cent soixante-quatre </v>
          </cell>
        </row>
        <row r="266">
          <cell r="B266">
            <v>265</v>
          </cell>
          <cell r="C266" t="str">
            <v xml:space="preserve">deux cent soixante-cinq </v>
          </cell>
        </row>
        <row r="267">
          <cell r="B267">
            <v>266</v>
          </cell>
          <cell r="C267" t="str">
            <v xml:space="preserve">deux cent soixante-six </v>
          </cell>
        </row>
        <row r="268">
          <cell r="B268">
            <v>267</v>
          </cell>
          <cell r="C268" t="str">
            <v xml:space="preserve">deux cent soixante-sept </v>
          </cell>
        </row>
        <row r="269">
          <cell r="B269">
            <v>268</v>
          </cell>
          <cell r="C269" t="str">
            <v xml:space="preserve">deux cent soixante-huit </v>
          </cell>
        </row>
        <row r="270">
          <cell r="B270">
            <v>269</v>
          </cell>
          <cell r="C270" t="str">
            <v xml:space="preserve">deux cent soixante-neuf </v>
          </cell>
        </row>
        <row r="271">
          <cell r="B271">
            <v>270</v>
          </cell>
          <cell r="C271" t="str">
            <v xml:space="preserve">deux cent soixante-dix </v>
          </cell>
        </row>
        <row r="272">
          <cell r="B272">
            <v>271</v>
          </cell>
          <cell r="C272" t="str">
            <v xml:space="preserve">deux cent soixante et onze </v>
          </cell>
        </row>
        <row r="273">
          <cell r="B273">
            <v>272</v>
          </cell>
          <cell r="C273" t="str">
            <v xml:space="preserve">deux cent soixante-douze </v>
          </cell>
        </row>
        <row r="274">
          <cell r="B274">
            <v>273</v>
          </cell>
          <cell r="C274" t="str">
            <v xml:space="preserve">deux cent soixante-treize </v>
          </cell>
        </row>
        <row r="275">
          <cell r="B275">
            <v>274</v>
          </cell>
          <cell r="C275" t="str">
            <v xml:space="preserve">deux cent soixante-quatorze </v>
          </cell>
        </row>
        <row r="276">
          <cell r="B276">
            <v>275</v>
          </cell>
          <cell r="C276" t="str">
            <v xml:space="preserve">deux cent soixante-quinze </v>
          </cell>
        </row>
        <row r="277">
          <cell r="B277">
            <v>276</v>
          </cell>
          <cell r="C277" t="str">
            <v xml:space="preserve">deux cent soixante-seize </v>
          </cell>
        </row>
        <row r="278">
          <cell r="B278">
            <v>277</v>
          </cell>
          <cell r="C278" t="str">
            <v xml:space="preserve">deux cent soixante-dix-sept </v>
          </cell>
        </row>
        <row r="279">
          <cell r="B279">
            <v>278</v>
          </cell>
          <cell r="C279" t="str">
            <v xml:space="preserve">deux cent soixante-dix-huit </v>
          </cell>
        </row>
        <row r="280">
          <cell r="B280">
            <v>279</v>
          </cell>
          <cell r="C280" t="str">
            <v xml:space="preserve">deux cent soixante-dix-neuf </v>
          </cell>
        </row>
        <row r="281">
          <cell r="B281">
            <v>280</v>
          </cell>
          <cell r="C281" t="str">
            <v xml:space="preserve">deux cent quatre-vingts </v>
          </cell>
        </row>
        <row r="282">
          <cell r="B282">
            <v>281</v>
          </cell>
          <cell r="C282" t="str">
            <v xml:space="preserve">deux cent quatre-vingt-un </v>
          </cell>
        </row>
        <row r="283">
          <cell r="B283">
            <v>282</v>
          </cell>
          <cell r="C283" t="str">
            <v xml:space="preserve">deux cent quatre-vingt-deux </v>
          </cell>
        </row>
        <row r="284">
          <cell r="B284">
            <v>283</v>
          </cell>
          <cell r="C284" t="str">
            <v xml:space="preserve">deux cent quatre-vingt-trois </v>
          </cell>
        </row>
        <row r="285">
          <cell r="B285">
            <v>284</v>
          </cell>
          <cell r="C285" t="str">
            <v xml:space="preserve">deux cent quatre-vingt-quatre </v>
          </cell>
        </row>
        <row r="286">
          <cell r="B286">
            <v>285</v>
          </cell>
          <cell r="C286" t="str">
            <v xml:space="preserve">deux cent quatre-vingt-cinq </v>
          </cell>
        </row>
        <row r="287">
          <cell r="B287">
            <v>286</v>
          </cell>
          <cell r="C287" t="str">
            <v xml:space="preserve">deux cent quatre-vingt-six </v>
          </cell>
        </row>
        <row r="288">
          <cell r="B288">
            <v>287</v>
          </cell>
          <cell r="C288" t="str">
            <v xml:space="preserve">deux cent quatre-vingt-sept </v>
          </cell>
        </row>
        <row r="289">
          <cell r="B289">
            <v>288</v>
          </cell>
          <cell r="C289" t="str">
            <v xml:space="preserve">deux cent quatre-vingt-huit </v>
          </cell>
        </row>
        <row r="290">
          <cell r="B290">
            <v>289</v>
          </cell>
          <cell r="C290" t="str">
            <v xml:space="preserve">deux cent quatre-vingt-neuf </v>
          </cell>
        </row>
        <row r="291">
          <cell r="B291">
            <v>290</v>
          </cell>
          <cell r="C291" t="str">
            <v xml:space="preserve">deux cent quatre-vingt-dix </v>
          </cell>
        </row>
        <row r="292">
          <cell r="B292">
            <v>291</v>
          </cell>
          <cell r="C292" t="str">
            <v xml:space="preserve">deux cent quatre-vingt-onze </v>
          </cell>
        </row>
        <row r="293">
          <cell r="B293">
            <v>292</v>
          </cell>
          <cell r="C293" t="str">
            <v xml:space="preserve">deux cent quatre-vingt-douze </v>
          </cell>
        </row>
        <row r="294">
          <cell r="B294">
            <v>293</v>
          </cell>
          <cell r="C294" t="str">
            <v xml:space="preserve">deux cent quatre-vingt-treize </v>
          </cell>
        </row>
        <row r="295">
          <cell r="B295">
            <v>294</v>
          </cell>
          <cell r="C295" t="str">
            <v xml:space="preserve">deux cent quatre-vingt-quatorze </v>
          </cell>
        </row>
        <row r="296">
          <cell r="B296">
            <v>295</v>
          </cell>
          <cell r="C296" t="str">
            <v xml:space="preserve">deux cent quatre-vingt-quinze </v>
          </cell>
        </row>
        <row r="297">
          <cell r="B297">
            <v>296</v>
          </cell>
          <cell r="C297" t="str">
            <v xml:space="preserve">deux cent quatre-vingt-seize </v>
          </cell>
        </row>
        <row r="298">
          <cell r="B298">
            <v>297</v>
          </cell>
          <cell r="C298" t="str">
            <v xml:space="preserve">deux cent quatre-vingt-dix-sept </v>
          </cell>
        </row>
        <row r="299">
          <cell r="B299">
            <v>298</v>
          </cell>
          <cell r="C299" t="str">
            <v xml:space="preserve">deux cent quatre-vingt-dix-huit </v>
          </cell>
        </row>
        <row r="300">
          <cell r="B300">
            <v>299</v>
          </cell>
          <cell r="C300" t="str">
            <v xml:space="preserve">deux cent quatre-vingt-dix-neuf </v>
          </cell>
        </row>
        <row r="301">
          <cell r="B301">
            <v>300</v>
          </cell>
          <cell r="C301" t="str">
            <v xml:space="preserve">trois cents </v>
          </cell>
        </row>
        <row r="302">
          <cell r="B302">
            <v>301</v>
          </cell>
          <cell r="C302" t="str">
            <v xml:space="preserve">trois cent un </v>
          </cell>
        </row>
        <row r="303">
          <cell r="B303">
            <v>302</v>
          </cell>
          <cell r="C303" t="str">
            <v xml:space="preserve">trois cent deux </v>
          </cell>
        </row>
        <row r="304">
          <cell r="B304">
            <v>303</v>
          </cell>
          <cell r="C304" t="str">
            <v xml:space="preserve">trois cent trois </v>
          </cell>
        </row>
        <row r="305">
          <cell r="B305">
            <v>304</v>
          </cell>
          <cell r="C305" t="str">
            <v xml:space="preserve">trois cent quatre </v>
          </cell>
        </row>
        <row r="306">
          <cell r="B306">
            <v>305</v>
          </cell>
          <cell r="C306" t="str">
            <v xml:space="preserve">trois cent cinq </v>
          </cell>
        </row>
        <row r="307">
          <cell r="B307">
            <v>306</v>
          </cell>
          <cell r="C307" t="str">
            <v xml:space="preserve">trois cent six </v>
          </cell>
        </row>
        <row r="308">
          <cell r="B308">
            <v>307</v>
          </cell>
          <cell r="C308" t="str">
            <v xml:space="preserve">trois cent sept </v>
          </cell>
        </row>
        <row r="309">
          <cell r="B309">
            <v>308</v>
          </cell>
          <cell r="C309" t="str">
            <v xml:space="preserve">trois cent huit </v>
          </cell>
        </row>
        <row r="310">
          <cell r="B310">
            <v>309</v>
          </cell>
          <cell r="C310" t="str">
            <v xml:space="preserve">trois cent neuf </v>
          </cell>
        </row>
        <row r="311">
          <cell r="B311">
            <v>310</v>
          </cell>
          <cell r="C311" t="str">
            <v xml:space="preserve">trois cent dix </v>
          </cell>
        </row>
        <row r="312">
          <cell r="B312">
            <v>311</v>
          </cell>
          <cell r="C312" t="str">
            <v xml:space="preserve">trois cent onze </v>
          </cell>
        </row>
        <row r="313">
          <cell r="B313">
            <v>312</v>
          </cell>
          <cell r="C313" t="str">
            <v xml:space="preserve">trois cent douze </v>
          </cell>
        </row>
        <row r="314">
          <cell r="B314">
            <v>313</v>
          </cell>
          <cell r="C314" t="str">
            <v xml:space="preserve">trois cent treize </v>
          </cell>
        </row>
        <row r="315">
          <cell r="B315">
            <v>314</v>
          </cell>
          <cell r="C315" t="str">
            <v xml:space="preserve">trois cent quatorze </v>
          </cell>
        </row>
        <row r="316">
          <cell r="B316">
            <v>315</v>
          </cell>
          <cell r="C316" t="str">
            <v xml:space="preserve">trois cent quinze </v>
          </cell>
        </row>
        <row r="317">
          <cell r="B317">
            <v>316</v>
          </cell>
          <cell r="C317" t="str">
            <v xml:space="preserve">trois cent seize </v>
          </cell>
        </row>
        <row r="318">
          <cell r="B318">
            <v>317</v>
          </cell>
          <cell r="C318" t="str">
            <v xml:space="preserve">trois cent dix-sept </v>
          </cell>
        </row>
        <row r="319">
          <cell r="B319">
            <v>318</v>
          </cell>
          <cell r="C319" t="str">
            <v xml:space="preserve">trois cent dix-huit </v>
          </cell>
        </row>
        <row r="320">
          <cell r="B320">
            <v>319</v>
          </cell>
          <cell r="C320" t="str">
            <v xml:space="preserve">trois cent dix-neuf </v>
          </cell>
        </row>
        <row r="321">
          <cell r="B321">
            <v>320</v>
          </cell>
          <cell r="C321" t="str">
            <v xml:space="preserve">trois cent vingt </v>
          </cell>
        </row>
        <row r="322">
          <cell r="B322">
            <v>321</v>
          </cell>
          <cell r="C322" t="str">
            <v xml:space="preserve">trois cent vingt et un </v>
          </cell>
        </row>
        <row r="323">
          <cell r="B323">
            <v>322</v>
          </cell>
          <cell r="C323" t="str">
            <v xml:space="preserve">trois cent vingt-deux </v>
          </cell>
        </row>
        <row r="324">
          <cell r="B324">
            <v>323</v>
          </cell>
          <cell r="C324" t="str">
            <v xml:space="preserve">trois cent vingt-trois </v>
          </cell>
        </row>
        <row r="325">
          <cell r="B325">
            <v>324</v>
          </cell>
          <cell r="C325" t="str">
            <v xml:space="preserve">trois cent vingt-quatre </v>
          </cell>
        </row>
        <row r="326">
          <cell r="B326">
            <v>325</v>
          </cell>
          <cell r="C326" t="str">
            <v xml:space="preserve">trois cent vingt-cinq </v>
          </cell>
        </row>
        <row r="327">
          <cell r="B327">
            <v>326</v>
          </cell>
          <cell r="C327" t="str">
            <v xml:space="preserve">trois cent vingt-six </v>
          </cell>
        </row>
        <row r="328">
          <cell r="B328">
            <v>327</v>
          </cell>
          <cell r="C328" t="str">
            <v xml:space="preserve">trois cent vingt-sept </v>
          </cell>
        </row>
        <row r="329">
          <cell r="B329">
            <v>328</v>
          </cell>
          <cell r="C329" t="str">
            <v xml:space="preserve">trois cent vingt-huit </v>
          </cell>
        </row>
        <row r="330">
          <cell r="B330">
            <v>329</v>
          </cell>
          <cell r="C330" t="str">
            <v xml:space="preserve">trois cent vingt-neuf </v>
          </cell>
        </row>
        <row r="331">
          <cell r="B331">
            <v>330</v>
          </cell>
          <cell r="C331" t="str">
            <v xml:space="preserve">trois cent trente </v>
          </cell>
        </row>
        <row r="332">
          <cell r="B332">
            <v>331</v>
          </cell>
          <cell r="C332" t="str">
            <v xml:space="preserve">trois cent trente et un </v>
          </cell>
        </row>
        <row r="333">
          <cell r="B333">
            <v>332</v>
          </cell>
          <cell r="C333" t="str">
            <v xml:space="preserve">trois cent trente-deux </v>
          </cell>
        </row>
        <row r="334">
          <cell r="B334">
            <v>333</v>
          </cell>
          <cell r="C334" t="str">
            <v xml:space="preserve">trois cent trente-trois </v>
          </cell>
        </row>
        <row r="335">
          <cell r="B335">
            <v>334</v>
          </cell>
          <cell r="C335" t="str">
            <v xml:space="preserve">trois cent trente-quatre </v>
          </cell>
        </row>
        <row r="336">
          <cell r="B336">
            <v>335</v>
          </cell>
          <cell r="C336" t="str">
            <v xml:space="preserve">trois cent trente-cinq </v>
          </cell>
        </row>
        <row r="337">
          <cell r="B337">
            <v>336</v>
          </cell>
          <cell r="C337" t="str">
            <v xml:space="preserve">trois cent trente-six </v>
          </cell>
        </row>
        <row r="338">
          <cell r="B338">
            <v>337</v>
          </cell>
          <cell r="C338" t="str">
            <v xml:space="preserve">trois cent trente-sept </v>
          </cell>
        </row>
        <row r="339">
          <cell r="B339">
            <v>338</v>
          </cell>
          <cell r="C339" t="str">
            <v xml:space="preserve">trois cent trente-huit </v>
          </cell>
        </row>
        <row r="340">
          <cell r="B340">
            <v>339</v>
          </cell>
          <cell r="C340" t="str">
            <v xml:space="preserve">trois cent trente-neuf </v>
          </cell>
        </row>
        <row r="341">
          <cell r="B341">
            <v>340</v>
          </cell>
          <cell r="C341" t="str">
            <v xml:space="preserve">trois cent quarante </v>
          </cell>
        </row>
        <row r="342">
          <cell r="B342">
            <v>341</v>
          </cell>
          <cell r="C342" t="str">
            <v xml:space="preserve">trois cent quarante et un </v>
          </cell>
        </row>
        <row r="343">
          <cell r="B343">
            <v>342</v>
          </cell>
          <cell r="C343" t="str">
            <v xml:space="preserve">trois cent quarante-deux </v>
          </cell>
        </row>
        <row r="344">
          <cell r="B344">
            <v>343</v>
          </cell>
          <cell r="C344" t="str">
            <v xml:space="preserve">trois cent quarante-trois </v>
          </cell>
        </row>
        <row r="345">
          <cell r="B345">
            <v>344</v>
          </cell>
          <cell r="C345" t="str">
            <v xml:space="preserve">trois cent quarante-quatre </v>
          </cell>
        </row>
        <row r="346">
          <cell r="B346">
            <v>345</v>
          </cell>
          <cell r="C346" t="str">
            <v xml:space="preserve">trois cent quarante-cinq </v>
          </cell>
        </row>
        <row r="347">
          <cell r="B347">
            <v>346</v>
          </cell>
          <cell r="C347" t="str">
            <v xml:space="preserve">trois cent quarante-six </v>
          </cell>
        </row>
        <row r="348">
          <cell r="B348">
            <v>347</v>
          </cell>
          <cell r="C348" t="str">
            <v xml:space="preserve">trois cent quarante-sept </v>
          </cell>
        </row>
        <row r="349">
          <cell r="B349">
            <v>348</v>
          </cell>
          <cell r="C349" t="str">
            <v xml:space="preserve">trois cent quarante-huit </v>
          </cell>
        </row>
        <row r="350">
          <cell r="B350">
            <v>349</v>
          </cell>
          <cell r="C350" t="str">
            <v xml:space="preserve">trois cent quarante-neuf </v>
          </cell>
        </row>
        <row r="351">
          <cell r="B351">
            <v>350</v>
          </cell>
          <cell r="C351" t="str">
            <v xml:space="preserve">trois cent cinquante </v>
          </cell>
        </row>
        <row r="352">
          <cell r="B352">
            <v>351</v>
          </cell>
          <cell r="C352" t="str">
            <v xml:space="preserve">trois cent cinquante et un </v>
          </cell>
        </row>
        <row r="353">
          <cell r="B353">
            <v>352</v>
          </cell>
          <cell r="C353" t="str">
            <v xml:space="preserve">trois cent cinquante-deux </v>
          </cell>
        </row>
        <row r="354">
          <cell r="B354">
            <v>353</v>
          </cell>
          <cell r="C354" t="str">
            <v xml:space="preserve">trois cent cinquante-trois </v>
          </cell>
        </row>
        <row r="355">
          <cell r="B355">
            <v>354</v>
          </cell>
          <cell r="C355" t="str">
            <v xml:space="preserve">trois cent cinquante-quatre </v>
          </cell>
        </row>
        <row r="356">
          <cell r="B356">
            <v>355</v>
          </cell>
          <cell r="C356" t="str">
            <v xml:space="preserve">trois cent cinquante-cinq </v>
          </cell>
        </row>
        <row r="357">
          <cell r="B357">
            <v>356</v>
          </cell>
          <cell r="C357" t="str">
            <v xml:space="preserve">trois cent cinquante-six </v>
          </cell>
        </row>
        <row r="358">
          <cell r="B358">
            <v>357</v>
          </cell>
          <cell r="C358" t="str">
            <v xml:space="preserve">trois cent cinquante-sept </v>
          </cell>
        </row>
        <row r="359">
          <cell r="B359">
            <v>358</v>
          </cell>
          <cell r="C359" t="str">
            <v xml:space="preserve">trois cent cinquante-huit </v>
          </cell>
        </row>
        <row r="360">
          <cell r="B360">
            <v>359</v>
          </cell>
          <cell r="C360" t="str">
            <v xml:space="preserve">trois cent cinquante-neuf </v>
          </cell>
        </row>
        <row r="361">
          <cell r="B361">
            <v>360</v>
          </cell>
          <cell r="C361" t="str">
            <v xml:space="preserve">trois cent soixante </v>
          </cell>
        </row>
        <row r="362">
          <cell r="B362">
            <v>361</v>
          </cell>
          <cell r="C362" t="str">
            <v xml:space="preserve">trois cent soixante et un </v>
          </cell>
        </row>
        <row r="363">
          <cell r="B363">
            <v>362</v>
          </cell>
          <cell r="C363" t="str">
            <v xml:space="preserve">trois cent soixante-deux </v>
          </cell>
        </row>
        <row r="364">
          <cell r="B364">
            <v>363</v>
          </cell>
          <cell r="C364" t="str">
            <v xml:space="preserve">trois cent soixante-trois </v>
          </cell>
        </row>
        <row r="365">
          <cell r="B365">
            <v>364</v>
          </cell>
          <cell r="C365" t="str">
            <v xml:space="preserve">trois cent soixante-quatre </v>
          </cell>
        </row>
        <row r="366">
          <cell r="B366">
            <v>365</v>
          </cell>
          <cell r="C366" t="str">
            <v xml:space="preserve">trois cent soixante-cinq </v>
          </cell>
        </row>
        <row r="367">
          <cell r="B367">
            <v>366</v>
          </cell>
          <cell r="C367" t="str">
            <v xml:space="preserve">trois cent soixante-six </v>
          </cell>
        </row>
        <row r="368">
          <cell r="B368">
            <v>367</v>
          </cell>
          <cell r="C368" t="str">
            <v xml:space="preserve">trois cent soixante-sept </v>
          </cell>
        </row>
        <row r="369">
          <cell r="B369">
            <v>368</v>
          </cell>
          <cell r="C369" t="str">
            <v xml:space="preserve">trois cent soixante-huit </v>
          </cell>
        </row>
        <row r="370">
          <cell r="B370">
            <v>369</v>
          </cell>
          <cell r="C370" t="str">
            <v xml:space="preserve">trois cent soixante-neuf </v>
          </cell>
        </row>
        <row r="371">
          <cell r="B371">
            <v>370</v>
          </cell>
          <cell r="C371" t="str">
            <v xml:space="preserve">trois cent soixante-dix </v>
          </cell>
        </row>
        <row r="372">
          <cell r="B372">
            <v>371</v>
          </cell>
          <cell r="C372" t="str">
            <v xml:space="preserve">trois cent soixante et onze </v>
          </cell>
        </row>
        <row r="373">
          <cell r="B373">
            <v>372</v>
          </cell>
          <cell r="C373" t="str">
            <v xml:space="preserve">trois cent soixante-douze </v>
          </cell>
        </row>
        <row r="374">
          <cell r="B374">
            <v>373</v>
          </cell>
          <cell r="C374" t="str">
            <v xml:space="preserve">trois cent soixante-treize </v>
          </cell>
        </row>
        <row r="375">
          <cell r="B375">
            <v>374</v>
          </cell>
          <cell r="C375" t="str">
            <v xml:space="preserve">trois cent soixante-quatorze </v>
          </cell>
        </row>
        <row r="376">
          <cell r="B376">
            <v>375</v>
          </cell>
          <cell r="C376" t="str">
            <v xml:space="preserve">trois cent soixante-quinze </v>
          </cell>
        </row>
        <row r="377">
          <cell r="B377">
            <v>376</v>
          </cell>
          <cell r="C377" t="str">
            <v xml:space="preserve">trois cent soixante-seize </v>
          </cell>
        </row>
        <row r="378">
          <cell r="B378">
            <v>377</v>
          </cell>
          <cell r="C378" t="str">
            <v xml:space="preserve">trois cent soixante-dix-sept </v>
          </cell>
        </row>
        <row r="379">
          <cell r="B379">
            <v>378</v>
          </cell>
          <cell r="C379" t="str">
            <v xml:space="preserve">trois cent soixante-dix-huit </v>
          </cell>
        </row>
        <row r="380">
          <cell r="B380">
            <v>379</v>
          </cell>
          <cell r="C380" t="str">
            <v xml:space="preserve">trois cent soixante-dix-neuf </v>
          </cell>
        </row>
        <row r="381">
          <cell r="B381">
            <v>380</v>
          </cell>
          <cell r="C381" t="str">
            <v xml:space="preserve">trois cent quatre-vingts </v>
          </cell>
        </row>
        <row r="382">
          <cell r="B382">
            <v>381</v>
          </cell>
          <cell r="C382" t="str">
            <v xml:space="preserve">trois cent quatre-vingt-un </v>
          </cell>
        </row>
        <row r="383">
          <cell r="B383">
            <v>382</v>
          </cell>
          <cell r="C383" t="str">
            <v xml:space="preserve">trois cent quatre-vingt-deux </v>
          </cell>
        </row>
        <row r="384">
          <cell r="B384">
            <v>383</v>
          </cell>
          <cell r="C384" t="str">
            <v xml:space="preserve">trois cent quatre-vingt-trois </v>
          </cell>
        </row>
        <row r="385">
          <cell r="B385">
            <v>384</v>
          </cell>
          <cell r="C385" t="str">
            <v xml:space="preserve">trois cent quatre-vingt-quatre </v>
          </cell>
        </row>
        <row r="386">
          <cell r="B386">
            <v>385</v>
          </cell>
          <cell r="C386" t="str">
            <v xml:space="preserve">trois cent quatre-vingt-cinq </v>
          </cell>
        </row>
        <row r="387">
          <cell r="B387">
            <v>386</v>
          </cell>
          <cell r="C387" t="str">
            <v xml:space="preserve">trois cent quatre-vingt-six </v>
          </cell>
        </row>
        <row r="388">
          <cell r="B388">
            <v>387</v>
          </cell>
          <cell r="C388" t="str">
            <v xml:space="preserve">trois cent quatre-vingt-sept </v>
          </cell>
        </row>
        <row r="389">
          <cell r="B389">
            <v>388</v>
          </cell>
          <cell r="C389" t="str">
            <v xml:space="preserve">trois cent quatre-vingt-huit </v>
          </cell>
        </row>
        <row r="390">
          <cell r="B390">
            <v>389</v>
          </cell>
          <cell r="C390" t="str">
            <v xml:space="preserve">trois cent quatre-vingt-neuf </v>
          </cell>
        </row>
        <row r="391">
          <cell r="B391">
            <v>390</v>
          </cell>
          <cell r="C391" t="str">
            <v xml:space="preserve">trois cent quatre-vingt-dix </v>
          </cell>
        </row>
        <row r="392">
          <cell r="B392">
            <v>391</v>
          </cell>
          <cell r="C392" t="str">
            <v xml:space="preserve">trois cent quatre-vingt-onze </v>
          </cell>
        </row>
        <row r="393">
          <cell r="B393">
            <v>392</v>
          </cell>
          <cell r="C393" t="str">
            <v xml:space="preserve">trois cent quatre-vingt-douze </v>
          </cell>
        </row>
        <row r="394">
          <cell r="B394">
            <v>393</v>
          </cell>
          <cell r="C394" t="str">
            <v xml:space="preserve">trois cent quatre-vingt-treize </v>
          </cell>
        </row>
        <row r="395">
          <cell r="B395">
            <v>394</v>
          </cell>
          <cell r="C395" t="str">
            <v xml:space="preserve">trois cent quatre-vingt-quatorze </v>
          </cell>
        </row>
        <row r="396">
          <cell r="B396">
            <v>395</v>
          </cell>
          <cell r="C396" t="str">
            <v xml:space="preserve">trois cent quatre-vingt-quinze </v>
          </cell>
        </row>
        <row r="397">
          <cell r="B397">
            <v>396</v>
          </cell>
          <cell r="C397" t="str">
            <v xml:space="preserve">trois cent quatre-vingt-seize </v>
          </cell>
        </row>
        <row r="398">
          <cell r="B398">
            <v>397</v>
          </cell>
          <cell r="C398" t="str">
            <v xml:space="preserve">trois cent quatre-vingt-dix-sept </v>
          </cell>
        </row>
        <row r="399">
          <cell r="B399">
            <v>398</v>
          </cell>
          <cell r="C399" t="str">
            <v xml:space="preserve">trois cent quatre-vingt-dix-huit </v>
          </cell>
        </row>
        <row r="400">
          <cell r="B400">
            <v>399</v>
          </cell>
          <cell r="C400" t="str">
            <v xml:space="preserve">trois cent quatre-vingt-dix-neuf </v>
          </cell>
        </row>
        <row r="401">
          <cell r="B401">
            <v>400</v>
          </cell>
          <cell r="C401" t="str">
            <v xml:space="preserve">quatre cents </v>
          </cell>
        </row>
        <row r="402">
          <cell r="B402">
            <v>401</v>
          </cell>
          <cell r="C402" t="str">
            <v xml:space="preserve">quatre cent un </v>
          </cell>
        </row>
        <row r="403">
          <cell r="B403">
            <v>402</v>
          </cell>
          <cell r="C403" t="str">
            <v xml:space="preserve">quatre cent deux </v>
          </cell>
        </row>
        <row r="404">
          <cell r="B404">
            <v>403</v>
          </cell>
          <cell r="C404" t="str">
            <v xml:space="preserve">quatre cent trois </v>
          </cell>
        </row>
        <row r="405">
          <cell r="B405">
            <v>404</v>
          </cell>
          <cell r="C405" t="str">
            <v xml:space="preserve">quatre cent quatre </v>
          </cell>
        </row>
        <row r="406">
          <cell r="B406">
            <v>405</v>
          </cell>
          <cell r="C406" t="str">
            <v xml:space="preserve">quatre cent cinq </v>
          </cell>
        </row>
        <row r="407">
          <cell r="B407">
            <v>406</v>
          </cell>
          <cell r="C407" t="str">
            <v xml:space="preserve">quatre cent six </v>
          </cell>
        </row>
        <row r="408">
          <cell r="B408">
            <v>407</v>
          </cell>
          <cell r="C408" t="str">
            <v xml:space="preserve">quatre cent sept </v>
          </cell>
        </row>
        <row r="409">
          <cell r="B409">
            <v>408</v>
          </cell>
          <cell r="C409" t="str">
            <v xml:space="preserve">quatre cent huit </v>
          </cell>
        </row>
        <row r="410">
          <cell r="B410">
            <v>409</v>
          </cell>
          <cell r="C410" t="str">
            <v xml:space="preserve">quatre cent neuf </v>
          </cell>
        </row>
        <row r="411">
          <cell r="B411">
            <v>410</v>
          </cell>
          <cell r="C411" t="str">
            <v xml:space="preserve">quatre cent dix </v>
          </cell>
        </row>
        <row r="412">
          <cell r="B412">
            <v>411</v>
          </cell>
          <cell r="C412" t="str">
            <v xml:space="preserve">quatre cent onze </v>
          </cell>
        </row>
        <row r="413">
          <cell r="B413">
            <v>412</v>
          </cell>
          <cell r="C413" t="str">
            <v xml:space="preserve">quatre cent douze </v>
          </cell>
        </row>
        <row r="414">
          <cell r="B414">
            <v>413</v>
          </cell>
          <cell r="C414" t="str">
            <v xml:space="preserve">quatre cent treize </v>
          </cell>
        </row>
        <row r="415">
          <cell r="B415">
            <v>414</v>
          </cell>
          <cell r="C415" t="str">
            <v xml:space="preserve">quatre cent quatorze </v>
          </cell>
        </row>
        <row r="416">
          <cell r="B416">
            <v>415</v>
          </cell>
          <cell r="C416" t="str">
            <v xml:space="preserve">quatre cent quinze </v>
          </cell>
        </row>
        <row r="417">
          <cell r="B417">
            <v>416</v>
          </cell>
          <cell r="C417" t="str">
            <v xml:space="preserve">quatre cent seize </v>
          </cell>
        </row>
        <row r="418">
          <cell r="B418">
            <v>417</v>
          </cell>
          <cell r="C418" t="str">
            <v xml:space="preserve">quatre cent dix-sept </v>
          </cell>
        </row>
        <row r="419">
          <cell r="B419">
            <v>418</v>
          </cell>
          <cell r="C419" t="str">
            <v xml:space="preserve">quatre cent dix-huit </v>
          </cell>
        </row>
        <row r="420">
          <cell r="B420">
            <v>419</v>
          </cell>
          <cell r="C420" t="str">
            <v xml:space="preserve">quatre cent dix-neuf </v>
          </cell>
        </row>
        <row r="421">
          <cell r="B421">
            <v>420</v>
          </cell>
          <cell r="C421" t="str">
            <v xml:space="preserve">quatre cent vingt </v>
          </cell>
        </row>
        <row r="422">
          <cell r="B422">
            <v>421</v>
          </cell>
          <cell r="C422" t="str">
            <v xml:space="preserve">quatre cent vingt et un </v>
          </cell>
        </row>
        <row r="423">
          <cell r="B423">
            <v>422</v>
          </cell>
          <cell r="C423" t="str">
            <v xml:space="preserve">quatre cent vingt-deux </v>
          </cell>
        </row>
        <row r="424">
          <cell r="B424">
            <v>423</v>
          </cell>
          <cell r="C424" t="str">
            <v xml:space="preserve">quatre cent vingt-trois </v>
          </cell>
        </row>
        <row r="425">
          <cell r="B425">
            <v>424</v>
          </cell>
          <cell r="C425" t="str">
            <v xml:space="preserve">quatre cent vingt-quatre </v>
          </cell>
        </row>
        <row r="426">
          <cell r="B426">
            <v>425</v>
          </cell>
          <cell r="C426" t="str">
            <v xml:space="preserve">quatre cent vingt-cinq </v>
          </cell>
        </row>
        <row r="427">
          <cell r="B427">
            <v>426</v>
          </cell>
          <cell r="C427" t="str">
            <v xml:space="preserve">quatre cent vingt-six </v>
          </cell>
        </row>
        <row r="428">
          <cell r="B428">
            <v>427</v>
          </cell>
          <cell r="C428" t="str">
            <v xml:space="preserve">quatre cent vingt-sept </v>
          </cell>
        </row>
        <row r="429">
          <cell r="B429">
            <v>428</v>
          </cell>
          <cell r="C429" t="str">
            <v xml:space="preserve">quatre cent vingt-huit </v>
          </cell>
        </row>
        <row r="430">
          <cell r="B430">
            <v>429</v>
          </cell>
          <cell r="C430" t="str">
            <v xml:space="preserve">quatre cent vingt-neuf </v>
          </cell>
        </row>
        <row r="431">
          <cell r="B431">
            <v>430</v>
          </cell>
          <cell r="C431" t="str">
            <v xml:space="preserve">quatre cent trente </v>
          </cell>
        </row>
        <row r="432">
          <cell r="B432">
            <v>431</v>
          </cell>
          <cell r="C432" t="str">
            <v xml:space="preserve">quatre cent trente et un </v>
          </cell>
        </row>
        <row r="433">
          <cell r="B433">
            <v>432</v>
          </cell>
          <cell r="C433" t="str">
            <v xml:space="preserve">quatre cent trente-deux </v>
          </cell>
        </row>
        <row r="434">
          <cell r="B434">
            <v>433</v>
          </cell>
          <cell r="C434" t="str">
            <v xml:space="preserve">quatre cent trente-trois </v>
          </cell>
        </row>
        <row r="435">
          <cell r="B435">
            <v>434</v>
          </cell>
          <cell r="C435" t="str">
            <v xml:space="preserve">quatre cent trente-quatre </v>
          </cell>
        </row>
        <row r="436">
          <cell r="B436">
            <v>435</v>
          </cell>
          <cell r="C436" t="str">
            <v xml:space="preserve">quatre cent trente-cinq </v>
          </cell>
        </row>
        <row r="437">
          <cell r="B437">
            <v>436</v>
          </cell>
          <cell r="C437" t="str">
            <v xml:space="preserve">quatre cent trente-six </v>
          </cell>
        </row>
        <row r="438">
          <cell r="B438">
            <v>437</v>
          </cell>
          <cell r="C438" t="str">
            <v xml:space="preserve">quatre cent trente-sept </v>
          </cell>
        </row>
        <row r="439">
          <cell r="B439">
            <v>438</v>
          </cell>
          <cell r="C439" t="str">
            <v xml:space="preserve">quatre cent trente-huit </v>
          </cell>
        </row>
        <row r="440">
          <cell r="B440">
            <v>439</v>
          </cell>
          <cell r="C440" t="str">
            <v xml:space="preserve">quatre cent trente-neuf </v>
          </cell>
        </row>
        <row r="441">
          <cell r="B441">
            <v>440</v>
          </cell>
          <cell r="C441" t="str">
            <v xml:space="preserve">quatre cent quarante </v>
          </cell>
        </row>
        <row r="442">
          <cell r="B442">
            <v>441</v>
          </cell>
          <cell r="C442" t="str">
            <v xml:space="preserve">quatre cent quarante et un </v>
          </cell>
        </row>
        <row r="443">
          <cell r="B443">
            <v>442</v>
          </cell>
          <cell r="C443" t="str">
            <v xml:space="preserve">quatre cent quarante-deux </v>
          </cell>
        </row>
        <row r="444">
          <cell r="B444">
            <v>443</v>
          </cell>
          <cell r="C444" t="str">
            <v xml:space="preserve">quatre cent quarante-trois </v>
          </cell>
        </row>
        <row r="445">
          <cell r="B445">
            <v>444</v>
          </cell>
          <cell r="C445" t="str">
            <v xml:space="preserve">quatre cent quarante-quatre </v>
          </cell>
        </row>
        <row r="446">
          <cell r="B446">
            <v>445</v>
          </cell>
          <cell r="C446" t="str">
            <v xml:space="preserve">quatre cent quarante-cinq </v>
          </cell>
        </row>
        <row r="447">
          <cell r="B447">
            <v>446</v>
          </cell>
          <cell r="C447" t="str">
            <v xml:space="preserve">quatre cent quarante-six </v>
          </cell>
        </row>
        <row r="448">
          <cell r="B448">
            <v>447</v>
          </cell>
          <cell r="C448" t="str">
            <v xml:space="preserve">quatre cent quarante-sept </v>
          </cell>
        </row>
        <row r="449">
          <cell r="B449">
            <v>448</v>
          </cell>
          <cell r="C449" t="str">
            <v xml:space="preserve">quatre cent quarante-huit </v>
          </cell>
        </row>
        <row r="450">
          <cell r="B450">
            <v>449</v>
          </cell>
          <cell r="C450" t="str">
            <v xml:space="preserve">quatre cent quarante-neuf </v>
          </cell>
        </row>
        <row r="451">
          <cell r="B451">
            <v>450</v>
          </cell>
          <cell r="C451" t="str">
            <v xml:space="preserve">quatre cent cinquante </v>
          </cell>
        </row>
        <row r="452">
          <cell r="B452">
            <v>451</v>
          </cell>
          <cell r="C452" t="str">
            <v xml:space="preserve">quatre cent cinquante et un </v>
          </cell>
        </row>
        <row r="453">
          <cell r="B453">
            <v>452</v>
          </cell>
          <cell r="C453" t="str">
            <v xml:space="preserve">quatre cent cinquante-deux </v>
          </cell>
        </row>
        <row r="454">
          <cell r="B454">
            <v>453</v>
          </cell>
          <cell r="C454" t="str">
            <v xml:space="preserve">quatre cent cinquante-trois </v>
          </cell>
        </row>
        <row r="455">
          <cell r="B455">
            <v>454</v>
          </cell>
          <cell r="C455" t="str">
            <v xml:space="preserve">quatre cent cinquante-quatre </v>
          </cell>
        </row>
        <row r="456">
          <cell r="B456">
            <v>455</v>
          </cell>
          <cell r="C456" t="str">
            <v xml:space="preserve">quatre cent cinquante-cinq </v>
          </cell>
        </row>
        <row r="457">
          <cell r="B457">
            <v>456</v>
          </cell>
          <cell r="C457" t="str">
            <v xml:space="preserve">quatre cent cinquante-six </v>
          </cell>
        </row>
        <row r="458">
          <cell r="B458">
            <v>457</v>
          </cell>
          <cell r="C458" t="str">
            <v xml:space="preserve">quatre cent cinquante-sept </v>
          </cell>
        </row>
        <row r="459">
          <cell r="B459">
            <v>458</v>
          </cell>
          <cell r="C459" t="str">
            <v xml:space="preserve">quatre cent cinquante-huit </v>
          </cell>
        </row>
        <row r="460">
          <cell r="B460">
            <v>459</v>
          </cell>
          <cell r="C460" t="str">
            <v xml:space="preserve">quatre cent cinquante-neuf </v>
          </cell>
        </row>
        <row r="461">
          <cell r="B461">
            <v>460</v>
          </cell>
          <cell r="C461" t="str">
            <v xml:space="preserve">quatre cent soixante </v>
          </cell>
        </row>
        <row r="462">
          <cell r="B462">
            <v>461</v>
          </cell>
          <cell r="C462" t="str">
            <v xml:space="preserve">quatre cent soixante et un </v>
          </cell>
        </row>
        <row r="463">
          <cell r="B463">
            <v>462</v>
          </cell>
          <cell r="C463" t="str">
            <v xml:space="preserve">quatre cent soixante-deux </v>
          </cell>
        </row>
        <row r="464">
          <cell r="B464">
            <v>463</v>
          </cell>
          <cell r="C464" t="str">
            <v xml:space="preserve">quatre cent soixante-trois </v>
          </cell>
        </row>
        <row r="465">
          <cell r="B465">
            <v>464</v>
          </cell>
          <cell r="C465" t="str">
            <v xml:space="preserve">quatre cent soixante-quatre </v>
          </cell>
        </row>
        <row r="466">
          <cell r="B466">
            <v>465</v>
          </cell>
          <cell r="C466" t="str">
            <v xml:space="preserve">quatre cent soixante-cinq </v>
          </cell>
        </row>
        <row r="467">
          <cell r="B467">
            <v>466</v>
          </cell>
          <cell r="C467" t="str">
            <v xml:space="preserve">quatre cent soixante-six </v>
          </cell>
        </row>
        <row r="468">
          <cell r="B468">
            <v>467</v>
          </cell>
          <cell r="C468" t="str">
            <v xml:space="preserve">quatre cent soixante-sept </v>
          </cell>
        </row>
        <row r="469">
          <cell r="B469">
            <v>468</v>
          </cell>
          <cell r="C469" t="str">
            <v xml:space="preserve">quatre cent soixante-huit </v>
          </cell>
        </row>
        <row r="470">
          <cell r="B470">
            <v>469</v>
          </cell>
          <cell r="C470" t="str">
            <v xml:space="preserve">quatre cent soixante-neuf </v>
          </cell>
        </row>
        <row r="471">
          <cell r="B471">
            <v>470</v>
          </cell>
          <cell r="C471" t="str">
            <v xml:space="preserve">quatre cent soixante-dix </v>
          </cell>
        </row>
        <row r="472">
          <cell r="B472">
            <v>471</v>
          </cell>
          <cell r="C472" t="str">
            <v xml:space="preserve">quatre cent soixante et onze </v>
          </cell>
        </row>
        <row r="473">
          <cell r="B473">
            <v>472</v>
          </cell>
          <cell r="C473" t="str">
            <v xml:space="preserve">quatre cent soixante-douze </v>
          </cell>
        </row>
        <row r="474">
          <cell r="B474">
            <v>473</v>
          </cell>
          <cell r="C474" t="str">
            <v xml:space="preserve">quatre cent soixante-treize </v>
          </cell>
        </row>
        <row r="475">
          <cell r="B475">
            <v>474</v>
          </cell>
          <cell r="C475" t="str">
            <v xml:space="preserve">quatre cent soixante-quatorze </v>
          </cell>
        </row>
        <row r="476">
          <cell r="B476">
            <v>475</v>
          </cell>
          <cell r="C476" t="str">
            <v xml:space="preserve">quatre cent soixante-quinze </v>
          </cell>
        </row>
        <row r="477">
          <cell r="B477">
            <v>476</v>
          </cell>
          <cell r="C477" t="str">
            <v xml:space="preserve">quatre cent soixante-seize </v>
          </cell>
        </row>
        <row r="478">
          <cell r="B478">
            <v>477</v>
          </cell>
          <cell r="C478" t="str">
            <v xml:space="preserve">quatre cent soixante-dix-sept </v>
          </cell>
        </row>
        <row r="479">
          <cell r="B479">
            <v>478</v>
          </cell>
          <cell r="C479" t="str">
            <v xml:space="preserve">quatre cent soixante-dix-huit </v>
          </cell>
        </row>
        <row r="480">
          <cell r="B480">
            <v>479</v>
          </cell>
          <cell r="C480" t="str">
            <v xml:space="preserve">quatre cent soixante-dix-neuf </v>
          </cell>
        </row>
        <row r="481">
          <cell r="B481">
            <v>480</v>
          </cell>
          <cell r="C481" t="str">
            <v xml:space="preserve">quatre cent quatre-vingts </v>
          </cell>
        </row>
        <row r="482">
          <cell r="B482">
            <v>481</v>
          </cell>
          <cell r="C482" t="str">
            <v xml:space="preserve">quatre cent quatre-vingt-un </v>
          </cell>
        </row>
        <row r="483">
          <cell r="B483">
            <v>482</v>
          </cell>
          <cell r="C483" t="str">
            <v xml:space="preserve">quatre cent quatre-vingt-deux </v>
          </cell>
        </row>
        <row r="484">
          <cell r="B484">
            <v>483</v>
          </cell>
          <cell r="C484" t="str">
            <v xml:space="preserve">quatre cent quatre-vingt-trois </v>
          </cell>
        </row>
        <row r="485">
          <cell r="B485">
            <v>484</v>
          </cell>
          <cell r="C485" t="str">
            <v xml:space="preserve">quatre cent quatre-vingt-quatre </v>
          </cell>
        </row>
        <row r="486">
          <cell r="B486">
            <v>485</v>
          </cell>
          <cell r="C486" t="str">
            <v xml:space="preserve">quatre cent quatre-vingt-cinq </v>
          </cell>
        </row>
        <row r="487">
          <cell r="B487">
            <v>486</v>
          </cell>
          <cell r="C487" t="str">
            <v xml:space="preserve">quatre cent quatre-vingt-six </v>
          </cell>
        </row>
        <row r="488">
          <cell r="B488">
            <v>487</v>
          </cell>
          <cell r="C488" t="str">
            <v xml:space="preserve">quatre cent quatre-vingt-sept </v>
          </cell>
        </row>
        <row r="489">
          <cell r="B489">
            <v>488</v>
          </cell>
          <cell r="C489" t="str">
            <v xml:space="preserve">quatre cent quatre-vingt-huit </v>
          </cell>
        </row>
        <row r="490">
          <cell r="B490">
            <v>489</v>
          </cell>
          <cell r="C490" t="str">
            <v xml:space="preserve">quatre cent quatre-vingt-neuf </v>
          </cell>
        </row>
        <row r="491">
          <cell r="B491">
            <v>490</v>
          </cell>
          <cell r="C491" t="str">
            <v xml:space="preserve">quatre cent quatre-vingt-dix </v>
          </cell>
        </row>
        <row r="492">
          <cell r="B492">
            <v>491</v>
          </cell>
          <cell r="C492" t="str">
            <v xml:space="preserve">quatre cent quatre-vingt-onze </v>
          </cell>
        </row>
        <row r="493">
          <cell r="B493">
            <v>492</v>
          </cell>
          <cell r="C493" t="str">
            <v xml:space="preserve">quatre cent quatre-vingt-douze </v>
          </cell>
        </row>
        <row r="494">
          <cell r="B494">
            <v>493</v>
          </cell>
          <cell r="C494" t="str">
            <v xml:space="preserve">quatre cent quatre-vingt-treize </v>
          </cell>
        </row>
        <row r="495">
          <cell r="B495">
            <v>494</v>
          </cell>
          <cell r="C495" t="str">
            <v xml:space="preserve">quatre cent quatre-vingt-quatorze </v>
          </cell>
        </row>
        <row r="496">
          <cell r="B496">
            <v>495</v>
          </cell>
          <cell r="C496" t="str">
            <v xml:space="preserve">quatre cent quatre-vingt-quinze </v>
          </cell>
        </row>
        <row r="497">
          <cell r="B497">
            <v>496</v>
          </cell>
          <cell r="C497" t="str">
            <v xml:space="preserve">quatre cent quatre-vingt-seize </v>
          </cell>
        </row>
        <row r="498">
          <cell r="B498">
            <v>497</v>
          </cell>
          <cell r="C498" t="str">
            <v xml:space="preserve">quatre cent quatre-vingt-dix-sept </v>
          </cell>
        </row>
        <row r="499">
          <cell r="B499">
            <v>498</v>
          </cell>
          <cell r="C499" t="str">
            <v xml:space="preserve">quatre cent quatre-vingt-dix-huit </v>
          </cell>
        </row>
        <row r="500">
          <cell r="B500">
            <v>499</v>
          </cell>
          <cell r="C500" t="str">
            <v xml:space="preserve">quatre cent quatre-vingt-dix-neuf </v>
          </cell>
        </row>
        <row r="501">
          <cell r="B501">
            <v>500</v>
          </cell>
          <cell r="C501" t="str">
            <v xml:space="preserve">cinq cents </v>
          </cell>
        </row>
        <row r="502">
          <cell r="B502">
            <v>501</v>
          </cell>
          <cell r="C502" t="str">
            <v xml:space="preserve">cinq cent un </v>
          </cell>
        </row>
        <row r="503">
          <cell r="B503">
            <v>502</v>
          </cell>
          <cell r="C503" t="str">
            <v xml:space="preserve">cinq cent deux </v>
          </cell>
        </row>
        <row r="504">
          <cell r="B504">
            <v>503</v>
          </cell>
          <cell r="C504" t="str">
            <v xml:space="preserve">cinq cent trois </v>
          </cell>
        </row>
        <row r="505">
          <cell r="B505">
            <v>504</v>
          </cell>
          <cell r="C505" t="str">
            <v xml:space="preserve">cinq cent quatre </v>
          </cell>
        </row>
        <row r="506">
          <cell r="B506">
            <v>505</v>
          </cell>
          <cell r="C506" t="str">
            <v xml:space="preserve">cinq cent cinq </v>
          </cell>
        </row>
        <row r="507">
          <cell r="B507">
            <v>506</v>
          </cell>
          <cell r="C507" t="str">
            <v xml:space="preserve">cinq cent six </v>
          </cell>
        </row>
        <row r="508">
          <cell r="B508">
            <v>507</v>
          </cell>
          <cell r="C508" t="str">
            <v xml:space="preserve">cinq cent sept </v>
          </cell>
        </row>
        <row r="509">
          <cell r="B509">
            <v>508</v>
          </cell>
          <cell r="C509" t="str">
            <v xml:space="preserve">cinq cent huit </v>
          </cell>
        </row>
        <row r="510">
          <cell r="B510">
            <v>509</v>
          </cell>
          <cell r="C510" t="str">
            <v xml:space="preserve">cinq cent neuf </v>
          </cell>
        </row>
        <row r="511">
          <cell r="B511">
            <v>510</v>
          </cell>
          <cell r="C511" t="str">
            <v xml:space="preserve">cinq cent dix </v>
          </cell>
        </row>
        <row r="512">
          <cell r="B512">
            <v>511</v>
          </cell>
          <cell r="C512" t="str">
            <v xml:space="preserve">cinq cent onze </v>
          </cell>
        </row>
        <row r="513">
          <cell r="B513">
            <v>512</v>
          </cell>
          <cell r="C513" t="str">
            <v xml:space="preserve">cinq cent douze </v>
          </cell>
        </row>
        <row r="514">
          <cell r="B514">
            <v>513</v>
          </cell>
          <cell r="C514" t="str">
            <v xml:space="preserve">cinq cent treize </v>
          </cell>
        </row>
        <row r="515">
          <cell r="B515">
            <v>514</v>
          </cell>
          <cell r="C515" t="str">
            <v xml:space="preserve">cinq cent quatorze </v>
          </cell>
        </row>
        <row r="516">
          <cell r="B516">
            <v>515</v>
          </cell>
          <cell r="C516" t="str">
            <v xml:space="preserve">cinq cent quinze </v>
          </cell>
        </row>
        <row r="517">
          <cell r="B517">
            <v>516</v>
          </cell>
          <cell r="C517" t="str">
            <v xml:space="preserve">cinq cent seize </v>
          </cell>
        </row>
        <row r="518">
          <cell r="B518">
            <v>517</v>
          </cell>
          <cell r="C518" t="str">
            <v xml:space="preserve">cinq cent dix-sept </v>
          </cell>
        </row>
        <row r="519">
          <cell r="B519">
            <v>518</v>
          </cell>
          <cell r="C519" t="str">
            <v xml:space="preserve">cinq cent dix-huit </v>
          </cell>
        </row>
        <row r="520">
          <cell r="B520">
            <v>519</v>
          </cell>
          <cell r="C520" t="str">
            <v xml:space="preserve">cinq cent dix-neuf </v>
          </cell>
        </row>
        <row r="521">
          <cell r="B521">
            <v>520</v>
          </cell>
          <cell r="C521" t="str">
            <v xml:space="preserve">cinq cent vingt </v>
          </cell>
        </row>
        <row r="522">
          <cell r="B522">
            <v>521</v>
          </cell>
          <cell r="C522" t="str">
            <v xml:space="preserve">cinq cent vingt et un </v>
          </cell>
        </row>
        <row r="523">
          <cell r="B523">
            <v>522</v>
          </cell>
          <cell r="C523" t="str">
            <v xml:space="preserve">cinq cent vingt-deux </v>
          </cell>
        </row>
        <row r="524">
          <cell r="B524">
            <v>523</v>
          </cell>
          <cell r="C524" t="str">
            <v xml:space="preserve">cinq cent vingt-trois </v>
          </cell>
        </row>
        <row r="525">
          <cell r="B525">
            <v>524</v>
          </cell>
          <cell r="C525" t="str">
            <v xml:space="preserve">cinq cent vingt-quatre </v>
          </cell>
        </row>
        <row r="526">
          <cell r="B526">
            <v>525</v>
          </cell>
          <cell r="C526" t="str">
            <v xml:space="preserve">cinq cent vingt-cinq </v>
          </cell>
        </row>
        <row r="527">
          <cell r="B527">
            <v>526</v>
          </cell>
          <cell r="C527" t="str">
            <v xml:space="preserve">cinq cent vingt-six </v>
          </cell>
        </row>
        <row r="528">
          <cell r="B528">
            <v>527</v>
          </cell>
          <cell r="C528" t="str">
            <v xml:space="preserve">cinq cent vingt-sept </v>
          </cell>
        </row>
        <row r="529">
          <cell r="B529">
            <v>528</v>
          </cell>
          <cell r="C529" t="str">
            <v xml:space="preserve">cinq cent vingt-huit </v>
          </cell>
        </row>
        <row r="530">
          <cell r="B530">
            <v>529</v>
          </cell>
          <cell r="C530" t="str">
            <v xml:space="preserve">cinq cent vingt-neuf </v>
          </cell>
        </row>
        <row r="531">
          <cell r="B531">
            <v>530</v>
          </cell>
          <cell r="C531" t="str">
            <v xml:space="preserve">cinq cent trente </v>
          </cell>
        </row>
        <row r="532">
          <cell r="B532">
            <v>531</v>
          </cell>
          <cell r="C532" t="str">
            <v xml:space="preserve">cinq cent trente et un </v>
          </cell>
        </row>
        <row r="533">
          <cell r="B533">
            <v>532</v>
          </cell>
          <cell r="C533" t="str">
            <v xml:space="preserve">cinq cent trente-deux </v>
          </cell>
        </row>
        <row r="534">
          <cell r="B534">
            <v>533</v>
          </cell>
          <cell r="C534" t="str">
            <v xml:space="preserve">cinq cent trente-trois </v>
          </cell>
        </row>
        <row r="535">
          <cell r="B535">
            <v>534</v>
          </cell>
          <cell r="C535" t="str">
            <v xml:space="preserve">cinq cent trente-quatre </v>
          </cell>
        </row>
        <row r="536">
          <cell r="B536">
            <v>535</v>
          </cell>
          <cell r="C536" t="str">
            <v xml:space="preserve">cinq cent trente-cinq </v>
          </cell>
        </row>
        <row r="537">
          <cell r="B537">
            <v>536</v>
          </cell>
          <cell r="C537" t="str">
            <v xml:space="preserve">cinq cent trente-six </v>
          </cell>
        </row>
        <row r="538">
          <cell r="B538">
            <v>537</v>
          </cell>
          <cell r="C538" t="str">
            <v xml:space="preserve">cinq cent trente-sept </v>
          </cell>
        </row>
        <row r="539">
          <cell r="B539">
            <v>538</v>
          </cell>
          <cell r="C539" t="str">
            <v xml:space="preserve">cinq cent trente-huit </v>
          </cell>
        </row>
        <row r="540">
          <cell r="B540">
            <v>539</v>
          </cell>
          <cell r="C540" t="str">
            <v xml:space="preserve">cinq cent trente-neuf </v>
          </cell>
        </row>
        <row r="541">
          <cell r="B541">
            <v>540</v>
          </cell>
          <cell r="C541" t="str">
            <v xml:space="preserve">cinq cent quarante </v>
          </cell>
        </row>
        <row r="542">
          <cell r="B542">
            <v>541</v>
          </cell>
          <cell r="C542" t="str">
            <v xml:space="preserve">cinq cent quarante et un </v>
          </cell>
        </row>
        <row r="543">
          <cell r="B543">
            <v>542</v>
          </cell>
          <cell r="C543" t="str">
            <v xml:space="preserve">cinq cent quarante-deux </v>
          </cell>
        </row>
        <row r="544">
          <cell r="B544">
            <v>543</v>
          </cell>
          <cell r="C544" t="str">
            <v xml:space="preserve">cinq cent quarante-trois </v>
          </cell>
        </row>
        <row r="545">
          <cell r="B545">
            <v>544</v>
          </cell>
          <cell r="C545" t="str">
            <v xml:space="preserve">cinq cent quarante-quatre </v>
          </cell>
        </row>
        <row r="546">
          <cell r="B546">
            <v>545</v>
          </cell>
          <cell r="C546" t="str">
            <v xml:space="preserve">cinq cent quarante-cinq </v>
          </cell>
        </row>
        <row r="547">
          <cell r="B547">
            <v>546</v>
          </cell>
          <cell r="C547" t="str">
            <v xml:space="preserve">cinq cent quarante-six </v>
          </cell>
        </row>
        <row r="548">
          <cell r="B548">
            <v>547</v>
          </cell>
          <cell r="C548" t="str">
            <v xml:space="preserve">cinq cent quarante-sept </v>
          </cell>
        </row>
        <row r="549">
          <cell r="B549">
            <v>548</v>
          </cell>
          <cell r="C549" t="str">
            <v xml:space="preserve">cinq cent quarante-huit </v>
          </cell>
        </row>
        <row r="550">
          <cell r="B550">
            <v>549</v>
          </cell>
          <cell r="C550" t="str">
            <v xml:space="preserve">cinq cent quarante-neuf </v>
          </cell>
        </row>
        <row r="551">
          <cell r="B551">
            <v>550</v>
          </cell>
          <cell r="C551" t="str">
            <v xml:space="preserve">cinq cent cinquante </v>
          </cell>
        </row>
        <row r="552">
          <cell r="B552">
            <v>551</v>
          </cell>
          <cell r="C552" t="str">
            <v xml:space="preserve">cinq cent cinquante et un </v>
          </cell>
        </row>
        <row r="553">
          <cell r="B553">
            <v>552</v>
          </cell>
          <cell r="C553" t="str">
            <v xml:space="preserve">cinq cent cinquante-deux </v>
          </cell>
        </row>
        <row r="554">
          <cell r="B554">
            <v>553</v>
          </cell>
          <cell r="C554" t="str">
            <v xml:space="preserve">cinq cent cinquante-trois </v>
          </cell>
        </row>
        <row r="555">
          <cell r="B555">
            <v>554</v>
          </cell>
          <cell r="C555" t="str">
            <v xml:space="preserve">cinq cent cinquante-quatre </v>
          </cell>
        </row>
        <row r="556">
          <cell r="B556">
            <v>555</v>
          </cell>
          <cell r="C556" t="str">
            <v xml:space="preserve">cinq cent cinquante-cinq </v>
          </cell>
        </row>
        <row r="557">
          <cell r="B557">
            <v>556</v>
          </cell>
          <cell r="C557" t="str">
            <v xml:space="preserve">cinq cent cinquante-six </v>
          </cell>
        </row>
        <row r="558">
          <cell r="B558">
            <v>557</v>
          </cell>
          <cell r="C558" t="str">
            <v xml:space="preserve">cinq cent cinquante-sept </v>
          </cell>
        </row>
        <row r="559">
          <cell r="B559">
            <v>558</v>
          </cell>
          <cell r="C559" t="str">
            <v xml:space="preserve">cinq cent cinquante-huit </v>
          </cell>
        </row>
        <row r="560">
          <cell r="B560">
            <v>559</v>
          </cell>
          <cell r="C560" t="str">
            <v xml:space="preserve">cinq cent cinquante-neuf </v>
          </cell>
        </row>
        <row r="561">
          <cell r="B561">
            <v>560</v>
          </cell>
          <cell r="C561" t="str">
            <v xml:space="preserve">cinq cent soixante </v>
          </cell>
        </row>
        <row r="562">
          <cell r="B562">
            <v>561</v>
          </cell>
          <cell r="C562" t="str">
            <v xml:space="preserve">cinq cent soixante et un </v>
          </cell>
        </row>
        <row r="563">
          <cell r="B563">
            <v>562</v>
          </cell>
          <cell r="C563" t="str">
            <v xml:space="preserve">cinq cent soixante-deux </v>
          </cell>
        </row>
        <row r="564">
          <cell r="B564">
            <v>563</v>
          </cell>
          <cell r="C564" t="str">
            <v xml:space="preserve">cinq cent soixante-trois </v>
          </cell>
        </row>
        <row r="565">
          <cell r="B565">
            <v>564</v>
          </cell>
          <cell r="C565" t="str">
            <v xml:space="preserve">cinq cent soixante-quatre </v>
          </cell>
        </row>
        <row r="566">
          <cell r="B566">
            <v>565</v>
          </cell>
          <cell r="C566" t="str">
            <v xml:space="preserve">cinq cent soixante-cinq </v>
          </cell>
        </row>
        <row r="567">
          <cell r="B567">
            <v>566</v>
          </cell>
          <cell r="C567" t="str">
            <v xml:space="preserve">cinq cent soixante-six </v>
          </cell>
        </row>
        <row r="568">
          <cell r="B568">
            <v>567</v>
          </cell>
          <cell r="C568" t="str">
            <v xml:space="preserve">cinq cent soixante-sept </v>
          </cell>
        </row>
        <row r="569">
          <cell r="B569">
            <v>568</v>
          </cell>
          <cell r="C569" t="str">
            <v xml:space="preserve">cinq cent soixante-huit </v>
          </cell>
        </row>
        <row r="570">
          <cell r="B570">
            <v>569</v>
          </cell>
          <cell r="C570" t="str">
            <v xml:space="preserve">cinq cent soixante-neuf </v>
          </cell>
        </row>
        <row r="571">
          <cell r="B571">
            <v>570</v>
          </cell>
          <cell r="C571" t="str">
            <v xml:space="preserve">cinq cent soixante-dix </v>
          </cell>
        </row>
        <row r="572">
          <cell r="B572">
            <v>571</v>
          </cell>
          <cell r="C572" t="str">
            <v xml:space="preserve">cinq cent soixante et onze </v>
          </cell>
        </row>
        <row r="573">
          <cell r="B573">
            <v>572</v>
          </cell>
          <cell r="C573" t="str">
            <v xml:space="preserve">cinq cent soixante-douze </v>
          </cell>
        </row>
        <row r="574">
          <cell r="B574">
            <v>573</v>
          </cell>
          <cell r="C574" t="str">
            <v xml:space="preserve">cinq cent soixante-treize </v>
          </cell>
        </row>
        <row r="575">
          <cell r="B575">
            <v>574</v>
          </cell>
          <cell r="C575" t="str">
            <v xml:space="preserve">cinq cent soixante-quatorze </v>
          </cell>
        </row>
        <row r="576">
          <cell r="B576">
            <v>575</v>
          </cell>
          <cell r="C576" t="str">
            <v xml:space="preserve">cinq cent soixante-quinze </v>
          </cell>
        </row>
        <row r="577">
          <cell r="B577">
            <v>576</v>
          </cell>
          <cell r="C577" t="str">
            <v xml:space="preserve">cinq cent soixante-seize </v>
          </cell>
        </row>
        <row r="578">
          <cell r="B578">
            <v>577</v>
          </cell>
          <cell r="C578" t="str">
            <v xml:space="preserve">cinq cent soixante-dix-sept </v>
          </cell>
        </row>
        <row r="579">
          <cell r="B579">
            <v>578</v>
          </cell>
          <cell r="C579" t="str">
            <v xml:space="preserve">cinq cent soixante-dix-huit </v>
          </cell>
        </row>
        <row r="580">
          <cell r="B580">
            <v>579</v>
          </cell>
          <cell r="C580" t="str">
            <v xml:space="preserve">cinq cent soixante-dix-neuf </v>
          </cell>
        </row>
        <row r="581">
          <cell r="B581">
            <v>580</v>
          </cell>
          <cell r="C581" t="str">
            <v xml:space="preserve">cinq cent quatre-vingts </v>
          </cell>
        </row>
        <row r="582">
          <cell r="B582">
            <v>581</v>
          </cell>
          <cell r="C582" t="str">
            <v xml:space="preserve">cinq cent quatre-vingt-un </v>
          </cell>
        </row>
        <row r="583">
          <cell r="B583">
            <v>582</v>
          </cell>
          <cell r="C583" t="str">
            <v xml:space="preserve">cinq cent quatre-vingt-deux </v>
          </cell>
        </row>
        <row r="584">
          <cell r="B584">
            <v>583</v>
          </cell>
          <cell r="C584" t="str">
            <v xml:space="preserve">cinq cent quatre-vingt-trois </v>
          </cell>
        </row>
        <row r="585">
          <cell r="B585">
            <v>584</v>
          </cell>
          <cell r="C585" t="str">
            <v xml:space="preserve">cinq cent quatre-vingt-quatre </v>
          </cell>
        </row>
        <row r="586">
          <cell r="B586">
            <v>585</v>
          </cell>
          <cell r="C586" t="str">
            <v xml:space="preserve">cinq cent quatre-vingt-cinq </v>
          </cell>
        </row>
        <row r="587">
          <cell r="B587">
            <v>586</v>
          </cell>
          <cell r="C587" t="str">
            <v xml:space="preserve">cinq cent quatre-vingt-six </v>
          </cell>
        </row>
        <row r="588">
          <cell r="B588">
            <v>587</v>
          </cell>
          <cell r="C588" t="str">
            <v xml:space="preserve">cinq cent quatre-vingt-sept </v>
          </cell>
        </row>
        <row r="589">
          <cell r="B589">
            <v>588</v>
          </cell>
          <cell r="C589" t="str">
            <v xml:space="preserve">cinq cent quatre-vingt-huit </v>
          </cell>
        </row>
        <row r="590">
          <cell r="B590">
            <v>589</v>
          </cell>
          <cell r="C590" t="str">
            <v xml:space="preserve">cinq cent quatre-vingt-neuf </v>
          </cell>
        </row>
        <row r="591">
          <cell r="B591">
            <v>590</v>
          </cell>
          <cell r="C591" t="str">
            <v xml:space="preserve">cinq cent quatre-vingt-dix </v>
          </cell>
        </row>
        <row r="592">
          <cell r="B592">
            <v>591</v>
          </cell>
          <cell r="C592" t="str">
            <v xml:space="preserve">cinq cent quatre-vingt-onze </v>
          </cell>
        </row>
        <row r="593">
          <cell r="B593">
            <v>592</v>
          </cell>
          <cell r="C593" t="str">
            <v xml:space="preserve">cinq cent quatre-vingt-douze </v>
          </cell>
        </row>
        <row r="594">
          <cell r="B594">
            <v>593</v>
          </cell>
          <cell r="C594" t="str">
            <v xml:space="preserve">cinq cent quatre-vingt-treize </v>
          </cell>
        </row>
        <row r="595">
          <cell r="B595">
            <v>594</v>
          </cell>
          <cell r="C595" t="str">
            <v xml:space="preserve">cinq cent quatre-vingt-quatorze </v>
          </cell>
        </row>
        <row r="596">
          <cell r="B596">
            <v>595</v>
          </cell>
          <cell r="C596" t="str">
            <v xml:space="preserve">cinq cent quatre-vingt-quinze </v>
          </cell>
        </row>
        <row r="597">
          <cell r="B597">
            <v>596</v>
          </cell>
          <cell r="C597" t="str">
            <v xml:space="preserve">cinq cent quatre-vingt-seize </v>
          </cell>
        </row>
        <row r="598">
          <cell r="B598">
            <v>597</v>
          </cell>
          <cell r="C598" t="str">
            <v xml:space="preserve">cinq cent quatre-vingt-dix-sept </v>
          </cell>
        </row>
        <row r="599">
          <cell r="B599">
            <v>598</v>
          </cell>
          <cell r="C599" t="str">
            <v xml:space="preserve">cinq cent quatre-vingt-dix-huit </v>
          </cell>
        </row>
        <row r="600">
          <cell r="B600">
            <v>599</v>
          </cell>
          <cell r="C600" t="str">
            <v xml:space="preserve">cinq cent quatre-vingt-dix-neuf </v>
          </cell>
        </row>
        <row r="601">
          <cell r="B601">
            <v>600</v>
          </cell>
          <cell r="C601" t="str">
            <v xml:space="preserve">six cents </v>
          </cell>
        </row>
        <row r="602">
          <cell r="B602">
            <v>601</v>
          </cell>
          <cell r="C602" t="str">
            <v xml:space="preserve">six cent un </v>
          </cell>
        </row>
        <row r="603">
          <cell r="B603">
            <v>602</v>
          </cell>
          <cell r="C603" t="str">
            <v xml:space="preserve">six cent deux </v>
          </cell>
        </row>
        <row r="604">
          <cell r="B604">
            <v>603</v>
          </cell>
          <cell r="C604" t="str">
            <v xml:space="preserve">six cent trois </v>
          </cell>
        </row>
        <row r="605">
          <cell r="B605">
            <v>604</v>
          </cell>
          <cell r="C605" t="str">
            <v xml:space="preserve">six cent quatre </v>
          </cell>
        </row>
        <row r="606">
          <cell r="B606">
            <v>605</v>
          </cell>
          <cell r="C606" t="str">
            <v xml:space="preserve">six cent cinq </v>
          </cell>
        </row>
        <row r="607">
          <cell r="B607">
            <v>606</v>
          </cell>
          <cell r="C607" t="str">
            <v xml:space="preserve">six cent six </v>
          </cell>
        </row>
        <row r="608">
          <cell r="B608">
            <v>607</v>
          </cell>
          <cell r="C608" t="str">
            <v xml:space="preserve">six cent sept </v>
          </cell>
        </row>
        <row r="609">
          <cell r="B609">
            <v>608</v>
          </cell>
          <cell r="C609" t="str">
            <v xml:space="preserve">six cent huit </v>
          </cell>
        </row>
        <row r="610">
          <cell r="B610">
            <v>609</v>
          </cell>
          <cell r="C610" t="str">
            <v xml:space="preserve">six cent neuf </v>
          </cell>
        </row>
        <row r="611">
          <cell r="B611">
            <v>610</v>
          </cell>
          <cell r="C611" t="str">
            <v xml:space="preserve">six cent dix </v>
          </cell>
        </row>
        <row r="612">
          <cell r="B612">
            <v>611</v>
          </cell>
          <cell r="C612" t="str">
            <v xml:space="preserve">six cent onze </v>
          </cell>
        </row>
        <row r="613">
          <cell r="B613">
            <v>612</v>
          </cell>
          <cell r="C613" t="str">
            <v xml:space="preserve">six cent douze </v>
          </cell>
        </row>
        <row r="614">
          <cell r="B614">
            <v>613</v>
          </cell>
          <cell r="C614" t="str">
            <v xml:space="preserve">six cent treize </v>
          </cell>
        </row>
        <row r="615">
          <cell r="B615">
            <v>614</v>
          </cell>
          <cell r="C615" t="str">
            <v xml:space="preserve">six cent quatorze </v>
          </cell>
        </row>
        <row r="616">
          <cell r="B616">
            <v>615</v>
          </cell>
          <cell r="C616" t="str">
            <v xml:space="preserve">six cent quinze </v>
          </cell>
        </row>
        <row r="617">
          <cell r="B617">
            <v>616</v>
          </cell>
          <cell r="C617" t="str">
            <v xml:space="preserve">six cent seize </v>
          </cell>
        </row>
        <row r="618">
          <cell r="B618">
            <v>617</v>
          </cell>
          <cell r="C618" t="str">
            <v xml:space="preserve">six cent dix-sept </v>
          </cell>
        </row>
        <row r="619">
          <cell r="B619">
            <v>618</v>
          </cell>
          <cell r="C619" t="str">
            <v xml:space="preserve">six cent dix-huit </v>
          </cell>
        </row>
        <row r="620">
          <cell r="B620">
            <v>619</v>
          </cell>
          <cell r="C620" t="str">
            <v xml:space="preserve">six cent dix-neuf </v>
          </cell>
        </row>
        <row r="621">
          <cell r="B621">
            <v>620</v>
          </cell>
          <cell r="C621" t="str">
            <v xml:space="preserve">six cent vingt </v>
          </cell>
        </row>
        <row r="622">
          <cell r="B622">
            <v>621</v>
          </cell>
          <cell r="C622" t="str">
            <v xml:space="preserve">six cent vingt et un </v>
          </cell>
        </row>
        <row r="623">
          <cell r="B623">
            <v>622</v>
          </cell>
          <cell r="C623" t="str">
            <v xml:space="preserve">six cent vingt-deux </v>
          </cell>
        </row>
        <row r="624">
          <cell r="B624">
            <v>623</v>
          </cell>
          <cell r="C624" t="str">
            <v xml:space="preserve">six cent vingt-trois </v>
          </cell>
        </row>
        <row r="625">
          <cell r="B625">
            <v>624</v>
          </cell>
          <cell r="C625" t="str">
            <v xml:space="preserve">six cent vingt-quatre </v>
          </cell>
        </row>
        <row r="626">
          <cell r="B626">
            <v>625</v>
          </cell>
          <cell r="C626" t="str">
            <v xml:space="preserve">six cent vingt-cinq </v>
          </cell>
        </row>
        <row r="627">
          <cell r="B627">
            <v>626</v>
          </cell>
          <cell r="C627" t="str">
            <v xml:space="preserve">six cent vingt-six </v>
          </cell>
        </row>
        <row r="628">
          <cell r="B628">
            <v>627</v>
          </cell>
          <cell r="C628" t="str">
            <v xml:space="preserve">six cent vingt-sept </v>
          </cell>
        </row>
        <row r="629">
          <cell r="B629">
            <v>628</v>
          </cell>
          <cell r="C629" t="str">
            <v xml:space="preserve">six cent vingt-huit </v>
          </cell>
        </row>
        <row r="630">
          <cell r="B630">
            <v>629</v>
          </cell>
          <cell r="C630" t="str">
            <v xml:space="preserve">six cent vingt-neuf </v>
          </cell>
        </row>
        <row r="631">
          <cell r="B631">
            <v>630</v>
          </cell>
          <cell r="C631" t="str">
            <v xml:space="preserve">six cent trente </v>
          </cell>
        </row>
        <row r="632">
          <cell r="B632">
            <v>631</v>
          </cell>
          <cell r="C632" t="str">
            <v xml:space="preserve">six cent trente et un </v>
          </cell>
        </row>
        <row r="633">
          <cell r="B633">
            <v>632</v>
          </cell>
          <cell r="C633" t="str">
            <v xml:space="preserve">six cent trente-deux </v>
          </cell>
        </row>
        <row r="634">
          <cell r="B634">
            <v>633</v>
          </cell>
          <cell r="C634" t="str">
            <v xml:space="preserve">six cent trente-trois </v>
          </cell>
        </row>
        <row r="635">
          <cell r="B635">
            <v>634</v>
          </cell>
          <cell r="C635" t="str">
            <v xml:space="preserve">six cent trente-quatre </v>
          </cell>
        </row>
        <row r="636">
          <cell r="B636">
            <v>635</v>
          </cell>
          <cell r="C636" t="str">
            <v xml:space="preserve">six cent trente-cinq </v>
          </cell>
        </row>
        <row r="637">
          <cell r="B637">
            <v>636</v>
          </cell>
          <cell r="C637" t="str">
            <v xml:space="preserve">six cent trente-six </v>
          </cell>
        </row>
        <row r="638">
          <cell r="B638">
            <v>637</v>
          </cell>
          <cell r="C638" t="str">
            <v xml:space="preserve">six cent trente-sept </v>
          </cell>
        </row>
        <row r="639">
          <cell r="B639">
            <v>638</v>
          </cell>
          <cell r="C639" t="str">
            <v xml:space="preserve">six cent trente-huit </v>
          </cell>
        </row>
        <row r="640">
          <cell r="B640">
            <v>639</v>
          </cell>
          <cell r="C640" t="str">
            <v xml:space="preserve">six cent trente-neuf </v>
          </cell>
        </row>
        <row r="641">
          <cell r="B641">
            <v>640</v>
          </cell>
          <cell r="C641" t="str">
            <v xml:space="preserve">six cent quarante </v>
          </cell>
        </row>
        <row r="642">
          <cell r="B642">
            <v>641</v>
          </cell>
          <cell r="C642" t="str">
            <v xml:space="preserve">six cent quarante et un </v>
          </cell>
        </row>
        <row r="643">
          <cell r="B643">
            <v>642</v>
          </cell>
          <cell r="C643" t="str">
            <v xml:space="preserve">six cent quarante-deux </v>
          </cell>
        </row>
        <row r="644">
          <cell r="B644">
            <v>643</v>
          </cell>
          <cell r="C644" t="str">
            <v xml:space="preserve">six cent quarante-trois </v>
          </cell>
        </row>
        <row r="645">
          <cell r="B645">
            <v>644</v>
          </cell>
          <cell r="C645" t="str">
            <v xml:space="preserve">six cent quarante-quatre </v>
          </cell>
        </row>
        <row r="646">
          <cell r="B646">
            <v>645</v>
          </cell>
          <cell r="C646" t="str">
            <v xml:space="preserve">six cent quarante-cinq </v>
          </cell>
        </row>
        <row r="647">
          <cell r="B647">
            <v>646</v>
          </cell>
          <cell r="C647" t="str">
            <v xml:space="preserve">six cent quarante-six </v>
          </cell>
        </row>
        <row r="648">
          <cell r="B648">
            <v>647</v>
          </cell>
          <cell r="C648" t="str">
            <v xml:space="preserve">six cent quarante-sept </v>
          </cell>
        </row>
        <row r="649">
          <cell r="B649">
            <v>648</v>
          </cell>
          <cell r="C649" t="str">
            <v xml:space="preserve">six cent quarante-huit </v>
          </cell>
        </row>
        <row r="650">
          <cell r="B650">
            <v>649</v>
          </cell>
          <cell r="C650" t="str">
            <v xml:space="preserve">six cent quarante-neuf </v>
          </cell>
        </row>
        <row r="651">
          <cell r="B651">
            <v>650</v>
          </cell>
          <cell r="C651" t="str">
            <v xml:space="preserve">six cent cinquante </v>
          </cell>
        </row>
        <row r="652">
          <cell r="B652">
            <v>651</v>
          </cell>
          <cell r="C652" t="str">
            <v xml:space="preserve">six cent cinquante et un </v>
          </cell>
        </row>
        <row r="653">
          <cell r="B653">
            <v>652</v>
          </cell>
          <cell r="C653" t="str">
            <v xml:space="preserve">six cent cinquante-deux </v>
          </cell>
        </row>
        <row r="654">
          <cell r="B654">
            <v>653</v>
          </cell>
          <cell r="C654" t="str">
            <v xml:space="preserve">six cent cinquante-trois </v>
          </cell>
        </row>
        <row r="655">
          <cell r="B655">
            <v>654</v>
          </cell>
          <cell r="C655" t="str">
            <v xml:space="preserve">six cent cinquante-quatre </v>
          </cell>
        </row>
        <row r="656">
          <cell r="B656">
            <v>655</v>
          </cell>
          <cell r="C656" t="str">
            <v xml:space="preserve">six cent cinquante-cinq </v>
          </cell>
        </row>
        <row r="657">
          <cell r="B657">
            <v>656</v>
          </cell>
          <cell r="C657" t="str">
            <v xml:space="preserve">six cent cinquante-six </v>
          </cell>
        </row>
        <row r="658">
          <cell r="B658">
            <v>657</v>
          </cell>
          <cell r="C658" t="str">
            <v xml:space="preserve">six cent cinquante-sept </v>
          </cell>
        </row>
        <row r="659">
          <cell r="B659">
            <v>658</v>
          </cell>
          <cell r="C659" t="str">
            <v xml:space="preserve">six cent cinquante-huit </v>
          </cell>
        </row>
        <row r="660">
          <cell r="B660">
            <v>659</v>
          </cell>
          <cell r="C660" t="str">
            <v xml:space="preserve">six cent cinquante-neuf </v>
          </cell>
        </row>
        <row r="661">
          <cell r="B661">
            <v>660</v>
          </cell>
          <cell r="C661" t="str">
            <v xml:space="preserve">six cent soixante </v>
          </cell>
        </row>
        <row r="662">
          <cell r="B662">
            <v>661</v>
          </cell>
          <cell r="C662" t="str">
            <v xml:space="preserve">six cent soixante et un </v>
          </cell>
        </row>
        <row r="663">
          <cell r="B663">
            <v>662</v>
          </cell>
          <cell r="C663" t="str">
            <v xml:space="preserve">six cent soixante-deux </v>
          </cell>
        </row>
        <row r="664">
          <cell r="B664">
            <v>663</v>
          </cell>
          <cell r="C664" t="str">
            <v xml:space="preserve">six cent soixante-trois </v>
          </cell>
        </row>
        <row r="665">
          <cell r="B665">
            <v>664</v>
          </cell>
          <cell r="C665" t="str">
            <v xml:space="preserve">six cent soixante-quatre </v>
          </cell>
        </row>
        <row r="666">
          <cell r="B666">
            <v>665</v>
          </cell>
          <cell r="C666" t="str">
            <v xml:space="preserve">six cent soixante-cinq </v>
          </cell>
        </row>
        <row r="667">
          <cell r="B667">
            <v>666</v>
          </cell>
          <cell r="C667" t="str">
            <v xml:space="preserve">six cent soixante-six </v>
          </cell>
        </row>
        <row r="668">
          <cell r="B668">
            <v>667</v>
          </cell>
          <cell r="C668" t="str">
            <v xml:space="preserve">six cent soixante-sept </v>
          </cell>
        </row>
        <row r="669">
          <cell r="B669">
            <v>668</v>
          </cell>
          <cell r="C669" t="str">
            <v xml:space="preserve">six cent soixante-huit </v>
          </cell>
        </row>
        <row r="670">
          <cell r="B670">
            <v>669</v>
          </cell>
          <cell r="C670" t="str">
            <v xml:space="preserve">six cent soixante-neuf </v>
          </cell>
        </row>
        <row r="671">
          <cell r="B671">
            <v>670</v>
          </cell>
          <cell r="C671" t="str">
            <v xml:space="preserve">six cent soixante-dix </v>
          </cell>
        </row>
        <row r="672">
          <cell r="B672">
            <v>671</v>
          </cell>
          <cell r="C672" t="str">
            <v xml:space="preserve">six cent soixante et onze </v>
          </cell>
        </row>
        <row r="673">
          <cell r="B673">
            <v>672</v>
          </cell>
          <cell r="C673" t="str">
            <v xml:space="preserve">six cent soixante-douze </v>
          </cell>
        </row>
        <row r="674">
          <cell r="B674">
            <v>673</v>
          </cell>
          <cell r="C674" t="str">
            <v xml:space="preserve">six cent soixante-treize </v>
          </cell>
        </row>
        <row r="675">
          <cell r="B675">
            <v>674</v>
          </cell>
          <cell r="C675" t="str">
            <v xml:space="preserve">six cent soixante-quatorze </v>
          </cell>
        </row>
        <row r="676">
          <cell r="B676">
            <v>675</v>
          </cell>
          <cell r="C676" t="str">
            <v xml:space="preserve">six cent soixante-quinze </v>
          </cell>
        </row>
        <row r="677">
          <cell r="B677">
            <v>676</v>
          </cell>
          <cell r="C677" t="str">
            <v xml:space="preserve">six cent soixante-seize </v>
          </cell>
        </row>
        <row r="678">
          <cell r="B678">
            <v>677</v>
          </cell>
          <cell r="C678" t="str">
            <v xml:space="preserve">six cent soixante-dix-sept </v>
          </cell>
        </row>
        <row r="679">
          <cell r="B679">
            <v>678</v>
          </cell>
          <cell r="C679" t="str">
            <v xml:space="preserve">six cent soixante-dix-huit </v>
          </cell>
        </row>
        <row r="680">
          <cell r="B680">
            <v>679</v>
          </cell>
          <cell r="C680" t="str">
            <v xml:space="preserve">six cent soixante-dix-neuf </v>
          </cell>
        </row>
        <row r="681">
          <cell r="B681">
            <v>680</v>
          </cell>
          <cell r="C681" t="str">
            <v xml:space="preserve">six cent quatre-vingts </v>
          </cell>
        </row>
        <row r="682">
          <cell r="B682">
            <v>681</v>
          </cell>
          <cell r="C682" t="str">
            <v xml:space="preserve">six cent quatre-vingt-un </v>
          </cell>
        </row>
        <row r="683">
          <cell r="B683">
            <v>682</v>
          </cell>
          <cell r="C683" t="str">
            <v xml:space="preserve">six cent quatre-vingt-deux </v>
          </cell>
        </row>
        <row r="684">
          <cell r="B684">
            <v>683</v>
          </cell>
          <cell r="C684" t="str">
            <v xml:space="preserve">six cent quatre-vingt-trois </v>
          </cell>
        </row>
        <row r="685">
          <cell r="B685">
            <v>684</v>
          </cell>
          <cell r="C685" t="str">
            <v xml:space="preserve">six cent quatre-vingt-quatre </v>
          </cell>
        </row>
        <row r="686">
          <cell r="B686">
            <v>685</v>
          </cell>
          <cell r="C686" t="str">
            <v xml:space="preserve">six cent quatre-vingt-cinq </v>
          </cell>
        </row>
        <row r="687">
          <cell r="B687">
            <v>686</v>
          </cell>
          <cell r="C687" t="str">
            <v xml:space="preserve">six cent quatre-vingt-six </v>
          </cell>
        </row>
        <row r="688">
          <cell r="B688">
            <v>687</v>
          </cell>
          <cell r="C688" t="str">
            <v xml:space="preserve">six cent quatre-vingt-sept </v>
          </cell>
        </row>
        <row r="689">
          <cell r="B689">
            <v>688</v>
          </cell>
          <cell r="C689" t="str">
            <v xml:space="preserve">six cent quatre-vingt-huit </v>
          </cell>
        </row>
        <row r="690">
          <cell r="B690">
            <v>689</v>
          </cell>
          <cell r="C690" t="str">
            <v xml:space="preserve">six cent quatre-vingt-neuf </v>
          </cell>
        </row>
        <row r="691">
          <cell r="B691">
            <v>690</v>
          </cell>
          <cell r="C691" t="str">
            <v xml:space="preserve">six cent quatre-vingt-dix </v>
          </cell>
        </row>
        <row r="692">
          <cell r="B692">
            <v>691</v>
          </cell>
          <cell r="C692" t="str">
            <v xml:space="preserve">six cent quatre-vingt-onze </v>
          </cell>
        </row>
        <row r="693">
          <cell r="B693">
            <v>692</v>
          </cell>
          <cell r="C693" t="str">
            <v xml:space="preserve">six cent quatre-vingt-douze </v>
          </cell>
        </row>
        <row r="694">
          <cell r="B694">
            <v>693</v>
          </cell>
          <cell r="C694" t="str">
            <v xml:space="preserve">six cent quatre-vingt-treize </v>
          </cell>
        </row>
        <row r="695">
          <cell r="B695">
            <v>694</v>
          </cell>
          <cell r="C695" t="str">
            <v xml:space="preserve">six cent quatre-vingt-quatorze </v>
          </cell>
        </row>
        <row r="696">
          <cell r="B696">
            <v>695</v>
          </cell>
          <cell r="C696" t="str">
            <v xml:space="preserve">six cent quatre-vingt-quinze </v>
          </cell>
        </row>
        <row r="697">
          <cell r="B697">
            <v>696</v>
          </cell>
          <cell r="C697" t="str">
            <v xml:space="preserve">six cent quatre-vingt-seize </v>
          </cell>
        </row>
        <row r="698">
          <cell r="B698">
            <v>697</v>
          </cell>
          <cell r="C698" t="str">
            <v xml:space="preserve">six cent quatre-vingt-dix-sept </v>
          </cell>
        </row>
        <row r="699">
          <cell r="B699">
            <v>698</v>
          </cell>
          <cell r="C699" t="str">
            <v xml:space="preserve">six cent quatre-vingt-dix-huit </v>
          </cell>
        </row>
        <row r="700">
          <cell r="B700">
            <v>699</v>
          </cell>
          <cell r="C700" t="str">
            <v xml:space="preserve">six cent quatre-vingt-dix-neuf </v>
          </cell>
        </row>
        <row r="701">
          <cell r="B701">
            <v>700</v>
          </cell>
          <cell r="C701" t="str">
            <v xml:space="preserve">sept cents </v>
          </cell>
        </row>
        <row r="702">
          <cell r="B702">
            <v>701</v>
          </cell>
          <cell r="C702" t="str">
            <v xml:space="preserve">sept cent un </v>
          </cell>
        </row>
        <row r="703">
          <cell r="B703">
            <v>702</v>
          </cell>
          <cell r="C703" t="str">
            <v xml:space="preserve">sept cent deux </v>
          </cell>
        </row>
        <row r="704">
          <cell r="B704">
            <v>703</v>
          </cell>
          <cell r="C704" t="str">
            <v xml:space="preserve">sept cent trois </v>
          </cell>
        </row>
        <row r="705">
          <cell r="B705">
            <v>704</v>
          </cell>
          <cell r="C705" t="str">
            <v xml:space="preserve">sept cent quatre </v>
          </cell>
        </row>
        <row r="706">
          <cell r="B706">
            <v>705</v>
          </cell>
          <cell r="C706" t="str">
            <v xml:space="preserve">sept cent cinq </v>
          </cell>
        </row>
        <row r="707">
          <cell r="B707">
            <v>706</v>
          </cell>
          <cell r="C707" t="str">
            <v xml:space="preserve">sept cent six </v>
          </cell>
        </row>
        <row r="708">
          <cell r="B708">
            <v>707</v>
          </cell>
          <cell r="C708" t="str">
            <v xml:space="preserve">sept cent sept </v>
          </cell>
        </row>
        <row r="709">
          <cell r="B709">
            <v>708</v>
          </cell>
          <cell r="C709" t="str">
            <v xml:space="preserve">sept cent huit </v>
          </cell>
        </row>
        <row r="710">
          <cell r="B710">
            <v>709</v>
          </cell>
          <cell r="C710" t="str">
            <v xml:space="preserve">sept cent neuf </v>
          </cell>
        </row>
        <row r="711">
          <cell r="B711">
            <v>710</v>
          </cell>
          <cell r="C711" t="str">
            <v xml:space="preserve">sept cent dix </v>
          </cell>
        </row>
        <row r="712">
          <cell r="B712">
            <v>711</v>
          </cell>
          <cell r="C712" t="str">
            <v xml:space="preserve">sept cent onze </v>
          </cell>
        </row>
        <row r="713">
          <cell r="B713">
            <v>712</v>
          </cell>
          <cell r="C713" t="str">
            <v xml:space="preserve">sept cent douze </v>
          </cell>
        </row>
        <row r="714">
          <cell r="B714">
            <v>713</v>
          </cell>
          <cell r="C714" t="str">
            <v xml:space="preserve">sept cent treize </v>
          </cell>
        </row>
        <row r="715">
          <cell r="B715">
            <v>714</v>
          </cell>
          <cell r="C715" t="str">
            <v xml:space="preserve">sept cent quatorze </v>
          </cell>
        </row>
        <row r="716">
          <cell r="B716">
            <v>715</v>
          </cell>
          <cell r="C716" t="str">
            <v xml:space="preserve">sept cent quinze </v>
          </cell>
        </row>
        <row r="717">
          <cell r="B717">
            <v>716</v>
          </cell>
          <cell r="C717" t="str">
            <v xml:space="preserve">sept cent seize </v>
          </cell>
        </row>
        <row r="718">
          <cell r="B718">
            <v>717</v>
          </cell>
          <cell r="C718" t="str">
            <v xml:space="preserve">sept cent dix-sept </v>
          </cell>
        </row>
        <row r="719">
          <cell r="B719">
            <v>718</v>
          </cell>
          <cell r="C719" t="str">
            <v xml:space="preserve">sept cent dix-huit </v>
          </cell>
        </row>
        <row r="720">
          <cell r="B720">
            <v>719</v>
          </cell>
          <cell r="C720" t="str">
            <v xml:space="preserve">sept cent dix-neuf </v>
          </cell>
        </row>
        <row r="721">
          <cell r="B721">
            <v>720</v>
          </cell>
          <cell r="C721" t="str">
            <v xml:space="preserve">sept cent vingt </v>
          </cell>
        </row>
        <row r="722">
          <cell r="B722">
            <v>721</v>
          </cell>
          <cell r="C722" t="str">
            <v xml:space="preserve">sept cent vingt et un </v>
          </cell>
        </row>
        <row r="723">
          <cell r="B723">
            <v>722</v>
          </cell>
          <cell r="C723" t="str">
            <v xml:space="preserve">sept cent vingt-deux </v>
          </cell>
        </row>
        <row r="724">
          <cell r="B724">
            <v>723</v>
          </cell>
          <cell r="C724" t="str">
            <v xml:space="preserve">sept cent vingt-trois </v>
          </cell>
        </row>
        <row r="725">
          <cell r="B725">
            <v>724</v>
          </cell>
          <cell r="C725" t="str">
            <v xml:space="preserve">sept cent vingt-quatre </v>
          </cell>
        </row>
        <row r="726">
          <cell r="B726">
            <v>725</v>
          </cell>
          <cell r="C726" t="str">
            <v xml:space="preserve">sept cent vingt-cinq </v>
          </cell>
        </row>
        <row r="727">
          <cell r="B727">
            <v>726</v>
          </cell>
          <cell r="C727" t="str">
            <v xml:space="preserve">sept cent vingt-six </v>
          </cell>
        </row>
        <row r="728">
          <cell r="B728">
            <v>727</v>
          </cell>
          <cell r="C728" t="str">
            <v xml:space="preserve">sept cent vingt-sept </v>
          </cell>
        </row>
        <row r="729">
          <cell r="B729">
            <v>728</v>
          </cell>
          <cell r="C729" t="str">
            <v xml:space="preserve">sept cent vingt-huit </v>
          </cell>
        </row>
        <row r="730">
          <cell r="B730">
            <v>729</v>
          </cell>
          <cell r="C730" t="str">
            <v xml:space="preserve">sept cent vingt-neuf </v>
          </cell>
        </row>
        <row r="731">
          <cell r="B731">
            <v>730</v>
          </cell>
          <cell r="C731" t="str">
            <v xml:space="preserve">sept cent trente </v>
          </cell>
        </row>
        <row r="732">
          <cell r="B732">
            <v>731</v>
          </cell>
          <cell r="C732" t="str">
            <v xml:space="preserve">sept cent trente et un </v>
          </cell>
        </row>
        <row r="733">
          <cell r="B733">
            <v>732</v>
          </cell>
          <cell r="C733" t="str">
            <v xml:space="preserve">sept cent trente-deux </v>
          </cell>
        </row>
        <row r="734">
          <cell r="B734">
            <v>733</v>
          </cell>
          <cell r="C734" t="str">
            <v xml:space="preserve">sept cent trente-trois </v>
          </cell>
        </row>
        <row r="735">
          <cell r="B735">
            <v>734</v>
          </cell>
          <cell r="C735" t="str">
            <v xml:space="preserve">sept cent trente-quatre </v>
          </cell>
        </row>
        <row r="736">
          <cell r="B736">
            <v>735</v>
          </cell>
          <cell r="C736" t="str">
            <v xml:space="preserve">sept cent trente-cinq </v>
          </cell>
        </row>
        <row r="737">
          <cell r="B737">
            <v>736</v>
          </cell>
          <cell r="C737" t="str">
            <v xml:space="preserve">sept cent trente-six </v>
          </cell>
        </row>
        <row r="738">
          <cell r="B738">
            <v>737</v>
          </cell>
          <cell r="C738" t="str">
            <v xml:space="preserve">sept cent trente-sept </v>
          </cell>
        </row>
        <row r="739">
          <cell r="B739">
            <v>738</v>
          </cell>
          <cell r="C739" t="str">
            <v xml:space="preserve">sept cent trente-huit </v>
          </cell>
        </row>
        <row r="740">
          <cell r="B740">
            <v>739</v>
          </cell>
          <cell r="C740" t="str">
            <v xml:space="preserve">sept cent trente-neuf </v>
          </cell>
        </row>
        <row r="741">
          <cell r="B741">
            <v>740</v>
          </cell>
          <cell r="C741" t="str">
            <v xml:space="preserve">sept cent quarante </v>
          </cell>
        </row>
        <row r="742">
          <cell r="B742">
            <v>741</v>
          </cell>
          <cell r="C742" t="str">
            <v xml:space="preserve">sept cent quarante et un </v>
          </cell>
        </row>
        <row r="743">
          <cell r="B743">
            <v>742</v>
          </cell>
          <cell r="C743" t="str">
            <v xml:space="preserve">sept cent quarante-deux </v>
          </cell>
        </row>
        <row r="744">
          <cell r="B744">
            <v>743</v>
          </cell>
          <cell r="C744" t="str">
            <v xml:space="preserve">sept cent quarante-trois </v>
          </cell>
        </row>
        <row r="745">
          <cell r="B745">
            <v>744</v>
          </cell>
          <cell r="C745" t="str">
            <v xml:space="preserve">sept cent quarante-quatre </v>
          </cell>
        </row>
        <row r="746">
          <cell r="B746">
            <v>745</v>
          </cell>
          <cell r="C746" t="str">
            <v xml:space="preserve">sept cent quarante-cinq </v>
          </cell>
        </row>
        <row r="747">
          <cell r="B747">
            <v>746</v>
          </cell>
          <cell r="C747" t="str">
            <v xml:space="preserve">sept cent quarante-six </v>
          </cell>
        </row>
        <row r="748">
          <cell r="B748">
            <v>747</v>
          </cell>
          <cell r="C748" t="str">
            <v xml:space="preserve">sept cent quarante-sept </v>
          </cell>
        </row>
        <row r="749">
          <cell r="B749">
            <v>748</v>
          </cell>
          <cell r="C749" t="str">
            <v xml:space="preserve">sept cent quarante-huit </v>
          </cell>
        </row>
        <row r="750">
          <cell r="B750">
            <v>749</v>
          </cell>
          <cell r="C750" t="str">
            <v xml:space="preserve">sept cent quarante-neuf </v>
          </cell>
        </row>
        <row r="751">
          <cell r="B751">
            <v>750</v>
          </cell>
          <cell r="C751" t="str">
            <v xml:space="preserve">sept cent cinquante </v>
          </cell>
        </row>
        <row r="752">
          <cell r="B752">
            <v>751</v>
          </cell>
          <cell r="C752" t="str">
            <v xml:space="preserve">sept cent cinquante et un </v>
          </cell>
        </row>
        <row r="753">
          <cell r="B753">
            <v>752</v>
          </cell>
          <cell r="C753" t="str">
            <v xml:space="preserve">sept cent cinquante-deux </v>
          </cell>
        </row>
        <row r="754">
          <cell r="B754">
            <v>753</v>
          </cell>
          <cell r="C754" t="str">
            <v xml:space="preserve">sept cent cinquante-trois </v>
          </cell>
        </row>
        <row r="755">
          <cell r="B755">
            <v>754</v>
          </cell>
          <cell r="C755" t="str">
            <v xml:space="preserve">sept cent cinquante-quatre </v>
          </cell>
        </row>
        <row r="756">
          <cell r="B756">
            <v>755</v>
          </cell>
          <cell r="C756" t="str">
            <v xml:space="preserve">sept cent cinquante-cinq </v>
          </cell>
        </row>
        <row r="757">
          <cell r="B757">
            <v>756</v>
          </cell>
          <cell r="C757" t="str">
            <v xml:space="preserve">sept cent cinquante-six </v>
          </cell>
        </row>
        <row r="758">
          <cell r="B758">
            <v>757</v>
          </cell>
          <cell r="C758" t="str">
            <v xml:space="preserve">sept cent cinquante-sept </v>
          </cell>
        </row>
        <row r="759">
          <cell r="B759">
            <v>758</v>
          </cell>
          <cell r="C759" t="str">
            <v xml:space="preserve">sept cent cinquante-huit </v>
          </cell>
        </row>
        <row r="760">
          <cell r="B760">
            <v>759</v>
          </cell>
          <cell r="C760" t="str">
            <v xml:space="preserve">sept cent cinquante-neuf </v>
          </cell>
        </row>
        <row r="761">
          <cell r="B761">
            <v>760</v>
          </cell>
          <cell r="C761" t="str">
            <v xml:space="preserve">sept cent soixante </v>
          </cell>
        </row>
        <row r="762">
          <cell r="B762">
            <v>761</v>
          </cell>
          <cell r="C762" t="str">
            <v xml:space="preserve">sept cent soixante et un </v>
          </cell>
        </row>
        <row r="763">
          <cell r="B763">
            <v>762</v>
          </cell>
          <cell r="C763" t="str">
            <v xml:space="preserve">sept cent soixante-deux </v>
          </cell>
        </row>
        <row r="764">
          <cell r="B764">
            <v>763</v>
          </cell>
          <cell r="C764" t="str">
            <v xml:space="preserve">sept cent soixante-trois </v>
          </cell>
        </row>
        <row r="765">
          <cell r="B765">
            <v>764</v>
          </cell>
          <cell r="C765" t="str">
            <v xml:space="preserve">sept cent soixante-quatre </v>
          </cell>
        </row>
        <row r="766">
          <cell r="B766">
            <v>765</v>
          </cell>
          <cell r="C766" t="str">
            <v xml:space="preserve">sept cent soixante-cinq </v>
          </cell>
        </row>
        <row r="767">
          <cell r="B767">
            <v>766</v>
          </cell>
          <cell r="C767" t="str">
            <v xml:space="preserve">sept cent soixante-six </v>
          </cell>
        </row>
        <row r="768">
          <cell r="B768">
            <v>767</v>
          </cell>
          <cell r="C768" t="str">
            <v xml:space="preserve">sept cent soixante-sept </v>
          </cell>
        </row>
        <row r="769">
          <cell r="B769">
            <v>768</v>
          </cell>
          <cell r="C769" t="str">
            <v xml:space="preserve">sept cent soixante-huit </v>
          </cell>
        </row>
        <row r="770">
          <cell r="B770">
            <v>769</v>
          </cell>
          <cell r="C770" t="str">
            <v xml:space="preserve">sept cent soixante-neuf </v>
          </cell>
        </row>
        <row r="771">
          <cell r="B771">
            <v>770</v>
          </cell>
          <cell r="C771" t="str">
            <v xml:space="preserve">sept cent soixante-dix </v>
          </cell>
        </row>
        <row r="772">
          <cell r="B772">
            <v>771</v>
          </cell>
          <cell r="C772" t="str">
            <v xml:space="preserve">sept cent soixante et onze </v>
          </cell>
        </row>
        <row r="773">
          <cell r="B773">
            <v>772</v>
          </cell>
          <cell r="C773" t="str">
            <v xml:space="preserve">sept cent soixante-douze </v>
          </cell>
        </row>
        <row r="774">
          <cell r="B774">
            <v>773</v>
          </cell>
          <cell r="C774" t="str">
            <v xml:space="preserve">sept cent soixante-treize </v>
          </cell>
        </row>
        <row r="775">
          <cell r="B775">
            <v>774</v>
          </cell>
          <cell r="C775" t="str">
            <v xml:space="preserve">sept cent soixante-quatorze </v>
          </cell>
        </row>
        <row r="776">
          <cell r="B776">
            <v>775</v>
          </cell>
          <cell r="C776" t="str">
            <v xml:space="preserve">sept cent soixante-quinze </v>
          </cell>
        </row>
        <row r="777">
          <cell r="B777">
            <v>776</v>
          </cell>
          <cell r="C777" t="str">
            <v xml:space="preserve">sept cent soixante-seize </v>
          </cell>
        </row>
        <row r="778">
          <cell r="B778">
            <v>777</v>
          </cell>
          <cell r="C778" t="str">
            <v xml:space="preserve">sept cent soixante-dix-sept </v>
          </cell>
        </row>
        <row r="779">
          <cell r="B779">
            <v>778</v>
          </cell>
          <cell r="C779" t="str">
            <v xml:space="preserve">sept cent soixante-dix-huit </v>
          </cell>
        </row>
        <row r="780">
          <cell r="B780">
            <v>779</v>
          </cell>
          <cell r="C780" t="str">
            <v xml:space="preserve">sept cent soixante-dix-neuf </v>
          </cell>
        </row>
        <row r="781">
          <cell r="B781">
            <v>780</v>
          </cell>
          <cell r="C781" t="str">
            <v xml:space="preserve">sept cent quatre-vingts </v>
          </cell>
        </row>
        <row r="782">
          <cell r="B782">
            <v>781</v>
          </cell>
          <cell r="C782" t="str">
            <v xml:space="preserve">sept cent quatre-vingt-un </v>
          </cell>
        </row>
        <row r="783">
          <cell r="B783">
            <v>782</v>
          </cell>
          <cell r="C783" t="str">
            <v xml:space="preserve">sept cent quatre-vingt-deux </v>
          </cell>
        </row>
        <row r="784">
          <cell r="B784">
            <v>783</v>
          </cell>
          <cell r="C784" t="str">
            <v xml:space="preserve">sept cent quatre-vingt-trois </v>
          </cell>
        </row>
        <row r="785">
          <cell r="B785">
            <v>784</v>
          </cell>
          <cell r="C785" t="str">
            <v xml:space="preserve">sept cent quatre-vingt-quatre </v>
          </cell>
        </row>
        <row r="786">
          <cell r="B786">
            <v>785</v>
          </cell>
          <cell r="C786" t="str">
            <v xml:space="preserve">sept cent quatre-vingt-cinq </v>
          </cell>
        </row>
        <row r="787">
          <cell r="B787">
            <v>786</v>
          </cell>
          <cell r="C787" t="str">
            <v xml:space="preserve">sept cent quatre-vingt-six </v>
          </cell>
        </row>
        <row r="788">
          <cell r="B788">
            <v>787</v>
          </cell>
          <cell r="C788" t="str">
            <v xml:space="preserve">sept cent quatre-vingt-sept </v>
          </cell>
        </row>
        <row r="789">
          <cell r="B789">
            <v>788</v>
          </cell>
          <cell r="C789" t="str">
            <v xml:space="preserve">sept cent quatre-vingt-huit </v>
          </cell>
        </row>
        <row r="790">
          <cell r="B790">
            <v>789</v>
          </cell>
          <cell r="C790" t="str">
            <v xml:space="preserve">sept cent quatre-vingt-neuf </v>
          </cell>
        </row>
        <row r="791">
          <cell r="B791">
            <v>790</v>
          </cell>
          <cell r="C791" t="str">
            <v xml:space="preserve">sept cent quatre-vingt-dix </v>
          </cell>
        </row>
        <row r="792">
          <cell r="B792">
            <v>791</v>
          </cell>
          <cell r="C792" t="str">
            <v xml:space="preserve">sept cent quatre-vingt-onze </v>
          </cell>
        </row>
        <row r="793">
          <cell r="B793">
            <v>792</v>
          </cell>
          <cell r="C793" t="str">
            <v xml:space="preserve">sept cent quatre-vingt-douze </v>
          </cell>
        </row>
        <row r="794">
          <cell r="B794">
            <v>793</v>
          </cell>
          <cell r="C794" t="str">
            <v xml:space="preserve">sept cent quatre-vingt-treize </v>
          </cell>
        </row>
        <row r="795">
          <cell r="B795">
            <v>794</v>
          </cell>
          <cell r="C795" t="str">
            <v xml:space="preserve">sept cent quatre-vingt-quatorze </v>
          </cell>
        </row>
        <row r="796">
          <cell r="B796">
            <v>795</v>
          </cell>
          <cell r="C796" t="str">
            <v xml:space="preserve">sept cent quatre-vingt-quinze </v>
          </cell>
        </row>
        <row r="797">
          <cell r="B797">
            <v>796</v>
          </cell>
          <cell r="C797" t="str">
            <v xml:space="preserve">sept cent quatre-vingt-seize </v>
          </cell>
        </row>
        <row r="798">
          <cell r="B798">
            <v>797</v>
          </cell>
          <cell r="C798" t="str">
            <v xml:space="preserve">sept cent quatre-vingt-dix-sept </v>
          </cell>
        </row>
        <row r="799">
          <cell r="B799">
            <v>798</v>
          </cell>
          <cell r="C799" t="str">
            <v xml:space="preserve">sept cent quatre-vingt-dix-huit </v>
          </cell>
        </row>
        <row r="800">
          <cell r="B800">
            <v>799</v>
          </cell>
          <cell r="C800" t="str">
            <v xml:space="preserve">sept cent quatre-vingt-dix-neuf </v>
          </cell>
        </row>
        <row r="801">
          <cell r="B801">
            <v>800</v>
          </cell>
          <cell r="C801" t="str">
            <v xml:space="preserve">huit cents </v>
          </cell>
        </row>
        <row r="802">
          <cell r="B802">
            <v>801</v>
          </cell>
          <cell r="C802" t="str">
            <v xml:space="preserve">huit cent un </v>
          </cell>
        </row>
        <row r="803">
          <cell r="B803">
            <v>802</v>
          </cell>
          <cell r="C803" t="str">
            <v xml:space="preserve">huit cent deux </v>
          </cell>
        </row>
        <row r="804">
          <cell r="B804">
            <v>803</v>
          </cell>
          <cell r="C804" t="str">
            <v xml:space="preserve">huit cent trois </v>
          </cell>
        </row>
        <row r="805">
          <cell r="B805">
            <v>804</v>
          </cell>
          <cell r="C805" t="str">
            <v xml:space="preserve">huit cent quatre </v>
          </cell>
        </row>
        <row r="806">
          <cell r="B806">
            <v>805</v>
          </cell>
          <cell r="C806" t="str">
            <v xml:space="preserve">huit cent cinq </v>
          </cell>
        </row>
        <row r="807">
          <cell r="B807">
            <v>806</v>
          </cell>
          <cell r="C807" t="str">
            <v xml:space="preserve">huit cent six </v>
          </cell>
        </row>
        <row r="808">
          <cell r="B808">
            <v>807</v>
          </cell>
          <cell r="C808" t="str">
            <v xml:space="preserve">huit cent sept </v>
          </cell>
        </row>
        <row r="809">
          <cell r="B809">
            <v>808</v>
          </cell>
          <cell r="C809" t="str">
            <v xml:space="preserve">huit cent huit </v>
          </cell>
        </row>
        <row r="810">
          <cell r="B810">
            <v>809</v>
          </cell>
          <cell r="C810" t="str">
            <v xml:space="preserve">huit cent neuf </v>
          </cell>
        </row>
        <row r="811">
          <cell r="B811">
            <v>810</v>
          </cell>
          <cell r="C811" t="str">
            <v xml:space="preserve">huit cent dix </v>
          </cell>
        </row>
        <row r="812">
          <cell r="B812">
            <v>811</v>
          </cell>
          <cell r="C812" t="str">
            <v xml:space="preserve">huit cent onze </v>
          </cell>
        </row>
        <row r="813">
          <cell r="B813">
            <v>812</v>
          </cell>
          <cell r="C813" t="str">
            <v xml:space="preserve">huit cent douze </v>
          </cell>
        </row>
        <row r="814">
          <cell r="B814">
            <v>813</v>
          </cell>
          <cell r="C814" t="str">
            <v xml:space="preserve">huit cent treize </v>
          </cell>
        </row>
        <row r="815">
          <cell r="B815">
            <v>814</v>
          </cell>
          <cell r="C815" t="str">
            <v xml:space="preserve">huit cent quatorze </v>
          </cell>
        </row>
        <row r="816">
          <cell r="B816">
            <v>815</v>
          </cell>
          <cell r="C816" t="str">
            <v xml:space="preserve">huit cent quinze </v>
          </cell>
        </row>
        <row r="817">
          <cell r="B817">
            <v>816</v>
          </cell>
          <cell r="C817" t="str">
            <v xml:space="preserve">huit cent seize </v>
          </cell>
        </row>
        <row r="818">
          <cell r="B818">
            <v>817</v>
          </cell>
          <cell r="C818" t="str">
            <v xml:space="preserve">huit cent dix-sept </v>
          </cell>
        </row>
        <row r="819">
          <cell r="B819">
            <v>818</v>
          </cell>
          <cell r="C819" t="str">
            <v xml:space="preserve">huit cent dix-huit </v>
          </cell>
        </row>
        <row r="820">
          <cell r="B820">
            <v>819</v>
          </cell>
          <cell r="C820" t="str">
            <v xml:space="preserve">huit cent dix-neuf </v>
          </cell>
        </row>
        <row r="821">
          <cell r="B821">
            <v>820</v>
          </cell>
          <cell r="C821" t="str">
            <v xml:space="preserve">huit cent vingt </v>
          </cell>
        </row>
        <row r="822">
          <cell r="B822">
            <v>821</v>
          </cell>
          <cell r="C822" t="str">
            <v xml:space="preserve">huit cent vingt et un </v>
          </cell>
        </row>
        <row r="823">
          <cell r="B823">
            <v>822</v>
          </cell>
          <cell r="C823" t="str">
            <v xml:space="preserve">huit cent vingt-deux </v>
          </cell>
        </row>
        <row r="824">
          <cell r="B824">
            <v>823</v>
          </cell>
          <cell r="C824" t="str">
            <v xml:space="preserve">huit cent vingt-trois </v>
          </cell>
        </row>
        <row r="825">
          <cell r="B825">
            <v>824</v>
          </cell>
          <cell r="C825" t="str">
            <v xml:space="preserve">huit cent vingt-quatre </v>
          </cell>
        </row>
        <row r="826">
          <cell r="B826">
            <v>825</v>
          </cell>
          <cell r="C826" t="str">
            <v xml:space="preserve">huit cent vingt-cinq </v>
          </cell>
        </row>
        <row r="827">
          <cell r="B827">
            <v>826</v>
          </cell>
          <cell r="C827" t="str">
            <v xml:space="preserve">huit cent vingt-six </v>
          </cell>
        </row>
        <row r="828">
          <cell r="B828">
            <v>827</v>
          </cell>
          <cell r="C828" t="str">
            <v xml:space="preserve">huit cent vingt-sept </v>
          </cell>
        </row>
        <row r="829">
          <cell r="B829">
            <v>828</v>
          </cell>
          <cell r="C829" t="str">
            <v xml:space="preserve">huit cent vingt-huit </v>
          </cell>
        </row>
        <row r="830">
          <cell r="B830">
            <v>829</v>
          </cell>
          <cell r="C830" t="str">
            <v xml:space="preserve">huit cent vingt-neuf </v>
          </cell>
        </row>
        <row r="831">
          <cell r="B831">
            <v>830</v>
          </cell>
          <cell r="C831" t="str">
            <v xml:space="preserve">huit cent trente </v>
          </cell>
        </row>
        <row r="832">
          <cell r="B832">
            <v>831</v>
          </cell>
          <cell r="C832" t="str">
            <v xml:space="preserve">huit cent trente et un </v>
          </cell>
        </row>
        <row r="833">
          <cell r="B833">
            <v>832</v>
          </cell>
          <cell r="C833" t="str">
            <v xml:space="preserve">huit cent trente-deux </v>
          </cell>
        </row>
        <row r="834">
          <cell r="B834">
            <v>833</v>
          </cell>
          <cell r="C834" t="str">
            <v xml:space="preserve">huit cent trente-trois </v>
          </cell>
        </row>
        <row r="835">
          <cell r="B835">
            <v>834</v>
          </cell>
          <cell r="C835" t="str">
            <v xml:space="preserve">huit cent trente-quatre </v>
          </cell>
        </row>
        <row r="836">
          <cell r="B836">
            <v>835</v>
          </cell>
          <cell r="C836" t="str">
            <v xml:space="preserve">huit cent trente-cinq </v>
          </cell>
        </row>
        <row r="837">
          <cell r="B837">
            <v>836</v>
          </cell>
          <cell r="C837" t="str">
            <v xml:space="preserve">huit cent trente-six </v>
          </cell>
        </row>
        <row r="838">
          <cell r="B838">
            <v>837</v>
          </cell>
          <cell r="C838" t="str">
            <v xml:space="preserve">huit cent trente-sept </v>
          </cell>
        </row>
        <row r="839">
          <cell r="B839">
            <v>838</v>
          </cell>
          <cell r="C839" t="str">
            <v xml:space="preserve">huit cent trente-huit </v>
          </cell>
        </row>
        <row r="840">
          <cell r="B840">
            <v>839</v>
          </cell>
          <cell r="C840" t="str">
            <v xml:space="preserve">huit cent trente-neuf </v>
          </cell>
        </row>
        <row r="841">
          <cell r="B841">
            <v>840</v>
          </cell>
          <cell r="C841" t="str">
            <v xml:space="preserve">huit cent quarante </v>
          </cell>
        </row>
        <row r="842">
          <cell r="B842">
            <v>841</v>
          </cell>
          <cell r="C842" t="str">
            <v xml:space="preserve">huit cent quarante et un </v>
          </cell>
        </row>
        <row r="843">
          <cell r="B843">
            <v>842</v>
          </cell>
          <cell r="C843" t="str">
            <v xml:space="preserve">huit cent quarante-deux </v>
          </cell>
        </row>
        <row r="844">
          <cell r="B844">
            <v>843</v>
          </cell>
          <cell r="C844" t="str">
            <v xml:space="preserve">huit cent quarante-trois </v>
          </cell>
        </row>
        <row r="845">
          <cell r="B845">
            <v>844</v>
          </cell>
          <cell r="C845" t="str">
            <v xml:space="preserve">huit cent quarante-quatre </v>
          </cell>
        </row>
        <row r="846">
          <cell r="B846">
            <v>845</v>
          </cell>
          <cell r="C846" t="str">
            <v xml:space="preserve">huit cent quarante-cinq </v>
          </cell>
        </row>
        <row r="847">
          <cell r="B847">
            <v>846</v>
          </cell>
          <cell r="C847" t="str">
            <v xml:space="preserve">huit cent quarante-six </v>
          </cell>
        </row>
        <row r="848">
          <cell r="B848">
            <v>847</v>
          </cell>
          <cell r="C848" t="str">
            <v xml:space="preserve">huit cent quarante-sept </v>
          </cell>
        </row>
        <row r="849">
          <cell r="B849">
            <v>848</v>
          </cell>
          <cell r="C849" t="str">
            <v xml:space="preserve">huit cent quarante-huit </v>
          </cell>
        </row>
        <row r="850">
          <cell r="B850">
            <v>849</v>
          </cell>
          <cell r="C850" t="str">
            <v xml:space="preserve">huit cent quarante-neuf </v>
          </cell>
        </row>
        <row r="851">
          <cell r="B851">
            <v>850</v>
          </cell>
          <cell r="C851" t="str">
            <v xml:space="preserve">huit cent cinquante </v>
          </cell>
        </row>
        <row r="852">
          <cell r="B852">
            <v>851</v>
          </cell>
          <cell r="C852" t="str">
            <v xml:space="preserve">huit cent cinquante et un </v>
          </cell>
        </row>
        <row r="853">
          <cell r="B853">
            <v>852</v>
          </cell>
          <cell r="C853" t="str">
            <v xml:space="preserve">huit cent cinquante-deux </v>
          </cell>
        </row>
        <row r="854">
          <cell r="B854">
            <v>853</v>
          </cell>
          <cell r="C854" t="str">
            <v xml:space="preserve">huit cent cinquante-trois </v>
          </cell>
        </row>
        <row r="855">
          <cell r="B855">
            <v>854</v>
          </cell>
          <cell r="C855" t="str">
            <v xml:space="preserve">huit cent cinquante-quatre </v>
          </cell>
        </row>
        <row r="856">
          <cell r="B856">
            <v>855</v>
          </cell>
          <cell r="C856" t="str">
            <v xml:space="preserve">huit cent cinquante-cinq </v>
          </cell>
        </row>
        <row r="857">
          <cell r="B857">
            <v>856</v>
          </cell>
          <cell r="C857" t="str">
            <v xml:space="preserve">huit cent cinquante-six </v>
          </cell>
        </row>
        <row r="858">
          <cell r="B858">
            <v>857</v>
          </cell>
          <cell r="C858" t="str">
            <v xml:space="preserve">huit cent cinquante-sept </v>
          </cell>
        </row>
        <row r="859">
          <cell r="B859">
            <v>858</v>
          </cell>
          <cell r="C859" t="str">
            <v xml:space="preserve">huit cent cinquante-huit </v>
          </cell>
        </row>
        <row r="860">
          <cell r="B860">
            <v>859</v>
          </cell>
          <cell r="C860" t="str">
            <v xml:space="preserve">huit cent cinquante-neuf </v>
          </cell>
        </row>
        <row r="861">
          <cell r="B861">
            <v>860</v>
          </cell>
          <cell r="C861" t="str">
            <v xml:space="preserve">huit cent soixante </v>
          </cell>
        </row>
        <row r="862">
          <cell r="B862">
            <v>861</v>
          </cell>
          <cell r="C862" t="str">
            <v xml:space="preserve">huit cent soixante et un </v>
          </cell>
        </row>
        <row r="863">
          <cell r="B863">
            <v>862</v>
          </cell>
          <cell r="C863" t="str">
            <v xml:space="preserve">huit cent soixante-deux </v>
          </cell>
        </row>
        <row r="864">
          <cell r="B864">
            <v>863</v>
          </cell>
          <cell r="C864" t="str">
            <v xml:space="preserve">huit cent soixante-trois </v>
          </cell>
        </row>
        <row r="865">
          <cell r="B865">
            <v>864</v>
          </cell>
          <cell r="C865" t="str">
            <v xml:space="preserve">huit cent soixante-quatre </v>
          </cell>
        </row>
        <row r="866">
          <cell r="B866">
            <v>865</v>
          </cell>
          <cell r="C866" t="str">
            <v xml:space="preserve">huit cent soixante-cinq </v>
          </cell>
        </row>
        <row r="867">
          <cell r="B867">
            <v>866</v>
          </cell>
          <cell r="C867" t="str">
            <v xml:space="preserve">huit cent soixante-six </v>
          </cell>
        </row>
        <row r="868">
          <cell r="B868">
            <v>867</v>
          </cell>
          <cell r="C868" t="str">
            <v xml:space="preserve">huit cent soixante-sept </v>
          </cell>
        </row>
        <row r="869">
          <cell r="B869">
            <v>868</v>
          </cell>
          <cell r="C869" t="str">
            <v xml:space="preserve">huit cent soixante-huit </v>
          </cell>
        </row>
        <row r="870">
          <cell r="B870">
            <v>869</v>
          </cell>
          <cell r="C870" t="str">
            <v xml:space="preserve">huit cent soixante-neuf </v>
          </cell>
        </row>
        <row r="871">
          <cell r="B871">
            <v>870</v>
          </cell>
          <cell r="C871" t="str">
            <v xml:space="preserve">huit cent soixante-dix </v>
          </cell>
        </row>
        <row r="872">
          <cell r="B872">
            <v>871</v>
          </cell>
          <cell r="C872" t="str">
            <v xml:space="preserve">huit cent soixante et onze </v>
          </cell>
        </row>
        <row r="873">
          <cell r="B873">
            <v>872</v>
          </cell>
          <cell r="C873" t="str">
            <v xml:space="preserve">huit cent soixante-douze </v>
          </cell>
        </row>
        <row r="874">
          <cell r="B874">
            <v>873</v>
          </cell>
          <cell r="C874" t="str">
            <v xml:space="preserve">huit cent soixante-treize </v>
          </cell>
        </row>
        <row r="875">
          <cell r="B875">
            <v>874</v>
          </cell>
          <cell r="C875" t="str">
            <v xml:space="preserve">huit cent soixante-quatorze </v>
          </cell>
        </row>
        <row r="876">
          <cell r="B876">
            <v>875</v>
          </cell>
          <cell r="C876" t="str">
            <v xml:space="preserve">huit cent soixante-quinze </v>
          </cell>
        </row>
        <row r="877">
          <cell r="B877">
            <v>876</v>
          </cell>
          <cell r="C877" t="str">
            <v xml:space="preserve">huit cent soixante-seize </v>
          </cell>
        </row>
        <row r="878">
          <cell r="B878">
            <v>877</v>
          </cell>
          <cell r="C878" t="str">
            <v xml:space="preserve">huit cent soixante-dix-sept </v>
          </cell>
        </row>
        <row r="879">
          <cell r="B879">
            <v>878</v>
          </cell>
          <cell r="C879" t="str">
            <v xml:space="preserve">huit cent soixante-dix-huit </v>
          </cell>
        </row>
        <row r="880">
          <cell r="B880">
            <v>879</v>
          </cell>
          <cell r="C880" t="str">
            <v xml:space="preserve">huit cent soixante-dix-neuf </v>
          </cell>
        </row>
        <row r="881">
          <cell r="B881">
            <v>880</v>
          </cell>
          <cell r="C881" t="str">
            <v xml:space="preserve">huit cent quatre-vingts </v>
          </cell>
        </row>
        <row r="882">
          <cell r="B882">
            <v>881</v>
          </cell>
          <cell r="C882" t="str">
            <v xml:space="preserve">huit cent quatre-vingt-un </v>
          </cell>
        </row>
        <row r="883">
          <cell r="B883">
            <v>882</v>
          </cell>
          <cell r="C883" t="str">
            <v xml:space="preserve">huit cent quatre-vingt-deux </v>
          </cell>
        </row>
        <row r="884">
          <cell r="B884">
            <v>883</v>
          </cell>
          <cell r="C884" t="str">
            <v xml:space="preserve">huit cent quatre-vingt-trois </v>
          </cell>
        </row>
        <row r="885">
          <cell r="B885">
            <v>884</v>
          </cell>
          <cell r="C885" t="str">
            <v xml:space="preserve">huit cent quatre-vingt-quatre </v>
          </cell>
        </row>
        <row r="886">
          <cell r="B886">
            <v>885</v>
          </cell>
          <cell r="C886" t="str">
            <v xml:space="preserve">huit cent quatre-vingt-cinq </v>
          </cell>
        </row>
        <row r="887">
          <cell r="B887">
            <v>886</v>
          </cell>
          <cell r="C887" t="str">
            <v xml:space="preserve">huit cent quatre-vingt-six </v>
          </cell>
        </row>
        <row r="888">
          <cell r="B888">
            <v>887</v>
          </cell>
          <cell r="C888" t="str">
            <v xml:space="preserve">huit cent quatre-vingt-sept </v>
          </cell>
        </row>
        <row r="889">
          <cell r="B889">
            <v>888</v>
          </cell>
          <cell r="C889" t="str">
            <v xml:space="preserve">huit cent quatre-vingt-huit </v>
          </cell>
        </row>
        <row r="890">
          <cell r="B890">
            <v>889</v>
          </cell>
          <cell r="C890" t="str">
            <v xml:space="preserve">huit cent quatre-vingt-neuf </v>
          </cell>
        </row>
        <row r="891">
          <cell r="B891">
            <v>890</v>
          </cell>
          <cell r="C891" t="str">
            <v xml:space="preserve">huit cent quatre-vingt-dix </v>
          </cell>
        </row>
        <row r="892">
          <cell r="B892">
            <v>891</v>
          </cell>
          <cell r="C892" t="str">
            <v xml:space="preserve">huit cent quatre-vingt-onze </v>
          </cell>
        </row>
        <row r="893">
          <cell r="B893">
            <v>892</v>
          </cell>
          <cell r="C893" t="str">
            <v xml:space="preserve">huit cent quatre-vingt-douze </v>
          </cell>
        </row>
        <row r="894">
          <cell r="B894">
            <v>893</v>
          </cell>
          <cell r="C894" t="str">
            <v xml:space="preserve">huit cent quatre-vingt-treize </v>
          </cell>
        </row>
        <row r="895">
          <cell r="B895">
            <v>894</v>
          </cell>
          <cell r="C895" t="str">
            <v xml:space="preserve">huit cent quatre-vingt-quatorze </v>
          </cell>
        </row>
        <row r="896">
          <cell r="B896">
            <v>895</v>
          </cell>
          <cell r="C896" t="str">
            <v xml:space="preserve">huit cent quatre-vingt-quinze </v>
          </cell>
        </row>
        <row r="897">
          <cell r="B897">
            <v>896</v>
          </cell>
          <cell r="C897" t="str">
            <v xml:space="preserve">huit cent quatre-vingt-seize </v>
          </cell>
        </row>
        <row r="898">
          <cell r="B898">
            <v>897</v>
          </cell>
          <cell r="C898" t="str">
            <v xml:space="preserve">huit cent quatre-vingt-dix-sept </v>
          </cell>
        </row>
        <row r="899">
          <cell r="B899">
            <v>898</v>
          </cell>
          <cell r="C899" t="str">
            <v xml:space="preserve">huit cent quatre-vingt-dix-huit </v>
          </cell>
        </row>
        <row r="900">
          <cell r="B900">
            <v>899</v>
          </cell>
          <cell r="C900" t="str">
            <v xml:space="preserve">huit cent quatre-vingt-dix-neuf </v>
          </cell>
        </row>
        <row r="901">
          <cell r="B901">
            <v>900</v>
          </cell>
          <cell r="C901" t="str">
            <v xml:space="preserve">neuf cents </v>
          </cell>
        </row>
        <row r="902">
          <cell r="B902">
            <v>901</v>
          </cell>
          <cell r="C902" t="str">
            <v xml:space="preserve">neuf cent un </v>
          </cell>
        </row>
        <row r="903">
          <cell r="B903">
            <v>902</v>
          </cell>
          <cell r="C903" t="str">
            <v xml:space="preserve">neuf cent deux </v>
          </cell>
        </row>
        <row r="904">
          <cell r="B904">
            <v>903</v>
          </cell>
          <cell r="C904" t="str">
            <v xml:space="preserve">neuf cent trois </v>
          </cell>
        </row>
        <row r="905">
          <cell r="B905">
            <v>904</v>
          </cell>
          <cell r="C905" t="str">
            <v xml:space="preserve">neuf cent quatre </v>
          </cell>
        </row>
        <row r="906">
          <cell r="B906">
            <v>905</v>
          </cell>
          <cell r="C906" t="str">
            <v xml:space="preserve">neuf cent cinq </v>
          </cell>
        </row>
        <row r="907">
          <cell r="B907">
            <v>906</v>
          </cell>
          <cell r="C907" t="str">
            <v xml:space="preserve">neuf cent six </v>
          </cell>
        </row>
        <row r="908">
          <cell r="B908">
            <v>907</v>
          </cell>
          <cell r="C908" t="str">
            <v xml:space="preserve">neuf cent sept </v>
          </cell>
        </row>
        <row r="909">
          <cell r="B909">
            <v>908</v>
          </cell>
          <cell r="C909" t="str">
            <v xml:space="preserve">neuf cent huit </v>
          </cell>
        </row>
        <row r="910">
          <cell r="B910">
            <v>909</v>
          </cell>
          <cell r="C910" t="str">
            <v xml:space="preserve">neuf cent neuf </v>
          </cell>
        </row>
        <row r="911">
          <cell r="B911">
            <v>910</v>
          </cell>
          <cell r="C911" t="str">
            <v xml:space="preserve">neuf cent dix </v>
          </cell>
        </row>
        <row r="912">
          <cell r="B912">
            <v>911</v>
          </cell>
          <cell r="C912" t="str">
            <v xml:space="preserve">neuf cent onze </v>
          </cell>
        </row>
        <row r="913">
          <cell r="B913">
            <v>912</v>
          </cell>
          <cell r="C913" t="str">
            <v xml:space="preserve">neuf cent douze </v>
          </cell>
        </row>
        <row r="914">
          <cell r="B914">
            <v>913</v>
          </cell>
          <cell r="C914" t="str">
            <v xml:space="preserve">neuf cent treize </v>
          </cell>
        </row>
        <row r="915">
          <cell r="B915">
            <v>914</v>
          </cell>
          <cell r="C915" t="str">
            <v xml:space="preserve">neuf cent quatorze </v>
          </cell>
        </row>
        <row r="916">
          <cell r="B916">
            <v>915</v>
          </cell>
          <cell r="C916" t="str">
            <v xml:space="preserve">neuf cent quinze </v>
          </cell>
        </row>
        <row r="917">
          <cell r="B917">
            <v>916</v>
          </cell>
          <cell r="C917" t="str">
            <v xml:space="preserve">neuf cent seize </v>
          </cell>
        </row>
        <row r="918">
          <cell r="B918">
            <v>917</v>
          </cell>
          <cell r="C918" t="str">
            <v xml:space="preserve">neuf cent dix-sept </v>
          </cell>
        </row>
        <row r="919">
          <cell r="B919">
            <v>918</v>
          </cell>
          <cell r="C919" t="str">
            <v xml:space="preserve">neuf cent dix-huit </v>
          </cell>
        </row>
        <row r="920">
          <cell r="B920">
            <v>919</v>
          </cell>
          <cell r="C920" t="str">
            <v xml:space="preserve">neuf cent dix-neuf </v>
          </cell>
        </row>
        <row r="921">
          <cell r="B921">
            <v>920</v>
          </cell>
          <cell r="C921" t="str">
            <v xml:space="preserve">neuf cent vingt </v>
          </cell>
        </row>
        <row r="922">
          <cell r="B922">
            <v>921</v>
          </cell>
          <cell r="C922" t="str">
            <v xml:space="preserve">neuf cent vingt et un </v>
          </cell>
        </row>
        <row r="923">
          <cell r="B923">
            <v>922</v>
          </cell>
          <cell r="C923" t="str">
            <v xml:space="preserve">neuf cent vingt-deux </v>
          </cell>
        </row>
        <row r="924">
          <cell r="B924">
            <v>923</v>
          </cell>
          <cell r="C924" t="str">
            <v xml:space="preserve">neuf cent vingt-trois </v>
          </cell>
        </row>
        <row r="925">
          <cell r="B925">
            <v>924</v>
          </cell>
          <cell r="C925" t="str">
            <v xml:space="preserve">neuf cent vingt-quatre </v>
          </cell>
        </row>
        <row r="926">
          <cell r="B926">
            <v>925</v>
          </cell>
          <cell r="C926" t="str">
            <v xml:space="preserve">neuf cent vingt-cinq </v>
          </cell>
        </row>
        <row r="927">
          <cell r="B927">
            <v>926</v>
          </cell>
          <cell r="C927" t="str">
            <v xml:space="preserve">neuf cent vingt-six </v>
          </cell>
        </row>
        <row r="928">
          <cell r="B928">
            <v>927</v>
          </cell>
          <cell r="C928" t="str">
            <v xml:space="preserve">neuf cent vingt-sept </v>
          </cell>
        </row>
        <row r="929">
          <cell r="B929">
            <v>928</v>
          </cell>
          <cell r="C929" t="str">
            <v xml:space="preserve">neuf cent vingt-huit </v>
          </cell>
        </row>
        <row r="930">
          <cell r="B930">
            <v>929</v>
          </cell>
          <cell r="C930" t="str">
            <v xml:space="preserve">neuf cent vingt-neuf </v>
          </cell>
        </row>
        <row r="931">
          <cell r="B931">
            <v>930</v>
          </cell>
          <cell r="C931" t="str">
            <v xml:space="preserve">neuf cent trente </v>
          </cell>
        </row>
        <row r="932">
          <cell r="B932">
            <v>931</v>
          </cell>
          <cell r="C932" t="str">
            <v xml:space="preserve">neuf cent trente et un </v>
          </cell>
        </row>
        <row r="933">
          <cell r="B933">
            <v>932</v>
          </cell>
          <cell r="C933" t="str">
            <v xml:space="preserve">neuf cent trente-deux </v>
          </cell>
        </row>
        <row r="934">
          <cell r="B934">
            <v>933</v>
          </cell>
          <cell r="C934" t="str">
            <v xml:space="preserve">neuf cent trente-trois </v>
          </cell>
        </row>
        <row r="935">
          <cell r="B935">
            <v>934</v>
          </cell>
          <cell r="C935" t="str">
            <v xml:space="preserve">neuf cent trente-quatre </v>
          </cell>
        </row>
        <row r="936">
          <cell r="B936">
            <v>935</v>
          </cell>
          <cell r="C936" t="str">
            <v xml:space="preserve">neuf cent trente-cinq </v>
          </cell>
        </row>
        <row r="937">
          <cell r="B937">
            <v>936</v>
          </cell>
          <cell r="C937" t="str">
            <v xml:space="preserve">neuf cent trente-six </v>
          </cell>
        </row>
        <row r="938">
          <cell r="B938">
            <v>937</v>
          </cell>
          <cell r="C938" t="str">
            <v xml:space="preserve">neuf cent trente-sept </v>
          </cell>
        </row>
        <row r="939">
          <cell r="B939">
            <v>938</v>
          </cell>
          <cell r="C939" t="str">
            <v xml:space="preserve">neuf cent trente-huit </v>
          </cell>
        </row>
        <row r="940">
          <cell r="B940">
            <v>939</v>
          </cell>
          <cell r="C940" t="str">
            <v xml:space="preserve">neuf cent trente-neuf </v>
          </cell>
        </row>
        <row r="941">
          <cell r="B941">
            <v>940</v>
          </cell>
          <cell r="C941" t="str">
            <v xml:space="preserve">neuf cent quarante </v>
          </cell>
        </row>
        <row r="942">
          <cell r="B942">
            <v>941</v>
          </cell>
          <cell r="C942" t="str">
            <v xml:space="preserve">neuf cent quarante et un </v>
          </cell>
        </row>
        <row r="943">
          <cell r="B943">
            <v>942</v>
          </cell>
          <cell r="C943" t="str">
            <v xml:space="preserve">neuf cent quarante-deux </v>
          </cell>
        </row>
        <row r="944">
          <cell r="B944">
            <v>943</v>
          </cell>
          <cell r="C944" t="str">
            <v xml:space="preserve">neuf cent quarante-trois </v>
          </cell>
        </row>
        <row r="945">
          <cell r="B945">
            <v>944</v>
          </cell>
          <cell r="C945" t="str">
            <v xml:space="preserve">neuf cent quarante-quatre </v>
          </cell>
        </row>
        <row r="946">
          <cell r="B946">
            <v>945</v>
          </cell>
          <cell r="C946" t="str">
            <v xml:space="preserve">neuf cent quarante-cinq </v>
          </cell>
        </row>
        <row r="947">
          <cell r="B947">
            <v>946</v>
          </cell>
          <cell r="C947" t="str">
            <v xml:space="preserve">neuf cent quarante-six </v>
          </cell>
        </row>
        <row r="948">
          <cell r="B948">
            <v>947</v>
          </cell>
          <cell r="C948" t="str">
            <v xml:space="preserve">neuf cent quarante-sept </v>
          </cell>
        </row>
        <row r="949">
          <cell r="B949">
            <v>948</v>
          </cell>
          <cell r="C949" t="str">
            <v xml:space="preserve">neuf cent quarante-huit </v>
          </cell>
        </row>
        <row r="950">
          <cell r="B950">
            <v>949</v>
          </cell>
          <cell r="C950" t="str">
            <v xml:space="preserve">neuf cent quarante-neuf </v>
          </cell>
        </row>
        <row r="951">
          <cell r="B951">
            <v>950</v>
          </cell>
          <cell r="C951" t="str">
            <v xml:space="preserve">neuf cent cinquante </v>
          </cell>
        </row>
        <row r="952">
          <cell r="B952">
            <v>951</v>
          </cell>
          <cell r="C952" t="str">
            <v xml:space="preserve">neuf cent cinquante et un </v>
          </cell>
        </row>
        <row r="953">
          <cell r="B953">
            <v>952</v>
          </cell>
          <cell r="C953" t="str">
            <v xml:space="preserve">neuf cent cinquante-deux </v>
          </cell>
        </row>
        <row r="954">
          <cell r="B954">
            <v>953</v>
          </cell>
          <cell r="C954" t="str">
            <v xml:space="preserve">neuf cent cinquante-trois </v>
          </cell>
        </row>
        <row r="955">
          <cell r="B955">
            <v>954</v>
          </cell>
          <cell r="C955" t="str">
            <v xml:space="preserve">neuf cent cinquante-quatre </v>
          </cell>
        </row>
        <row r="956">
          <cell r="B956">
            <v>955</v>
          </cell>
          <cell r="C956" t="str">
            <v xml:space="preserve">neuf cent cinquante-cinq </v>
          </cell>
        </row>
        <row r="957">
          <cell r="B957">
            <v>956</v>
          </cell>
          <cell r="C957" t="str">
            <v xml:space="preserve">neuf cent cinquante-six </v>
          </cell>
        </row>
        <row r="958">
          <cell r="B958">
            <v>957</v>
          </cell>
          <cell r="C958" t="str">
            <v xml:space="preserve">neuf cent cinquante-sept </v>
          </cell>
        </row>
        <row r="959">
          <cell r="B959">
            <v>958</v>
          </cell>
          <cell r="C959" t="str">
            <v xml:space="preserve">neuf cent cinquante-huit </v>
          </cell>
        </row>
        <row r="960">
          <cell r="B960">
            <v>959</v>
          </cell>
          <cell r="C960" t="str">
            <v xml:space="preserve">neuf cent cinquante-neuf </v>
          </cell>
        </row>
        <row r="961">
          <cell r="B961">
            <v>960</v>
          </cell>
          <cell r="C961" t="str">
            <v xml:space="preserve">neuf cent soixante </v>
          </cell>
        </row>
        <row r="962">
          <cell r="B962">
            <v>961</v>
          </cell>
          <cell r="C962" t="str">
            <v xml:space="preserve">neuf cent soixante et un </v>
          </cell>
        </row>
        <row r="963">
          <cell r="B963">
            <v>962</v>
          </cell>
          <cell r="C963" t="str">
            <v xml:space="preserve">neuf cent soixante-deux </v>
          </cell>
        </row>
        <row r="964">
          <cell r="B964">
            <v>963</v>
          </cell>
          <cell r="C964" t="str">
            <v xml:space="preserve">neuf cent soixante-trois </v>
          </cell>
        </row>
        <row r="965">
          <cell r="B965">
            <v>964</v>
          </cell>
          <cell r="C965" t="str">
            <v xml:space="preserve">neuf cent soixante-quatre </v>
          </cell>
        </row>
        <row r="966">
          <cell r="B966">
            <v>965</v>
          </cell>
          <cell r="C966" t="str">
            <v xml:space="preserve">neuf cent soixante-cinq </v>
          </cell>
        </row>
        <row r="967">
          <cell r="B967">
            <v>966</v>
          </cell>
          <cell r="C967" t="str">
            <v xml:space="preserve">neuf cent soixante-six </v>
          </cell>
        </row>
        <row r="968">
          <cell r="B968">
            <v>967</v>
          </cell>
          <cell r="C968" t="str">
            <v xml:space="preserve">neuf cent soixante-sept </v>
          </cell>
        </row>
        <row r="969">
          <cell r="B969">
            <v>968</v>
          </cell>
          <cell r="C969" t="str">
            <v xml:space="preserve">neuf cent soixante-huit </v>
          </cell>
        </row>
        <row r="970">
          <cell r="B970">
            <v>969</v>
          </cell>
          <cell r="C970" t="str">
            <v xml:space="preserve">neuf cent soixante-neuf </v>
          </cell>
        </row>
        <row r="971">
          <cell r="B971">
            <v>970</v>
          </cell>
          <cell r="C971" t="str">
            <v xml:space="preserve">neuf cent soixante-dix </v>
          </cell>
        </row>
        <row r="972">
          <cell r="B972">
            <v>971</v>
          </cell>
          <cell r="C972" t="str">
            <v xml:space="preserve">neuf cent soixante et onze </v>
          </cell>
        </row>
        <row r="973">
          <cell r="B973">
            <v>972</v>
          </cell>
          <cell r="C973" t="str">
            <v xml:space="preserve">neuf cent soixante-douze </v>
          </cell>
        </row>
        <row r="974">
          <cell r="B974">
            <v>973</v>
          </cell>
          <cell r="C974" t="str">
            <v xml:space="preserve">neuf cent soixante-treize </v>
          </cell>
        </row>
        <row r="975">
          <cell r="B975">
            <v>974</v>
          </cell>
          <cell r="C975" t="str">
            <v xml:space="preserve">neuf cent soixante-quatorze </v>
          </cell>
        </row>
        <row r="976">
          <cell r="B976">
            <v>975</v>
          </cell>
          <cell r="C976" t="str">
            <v xml:space="preserve">neuf cent soixante-quinze </v>
          </cell>
        </row>
        <row r="977">
          <cell r="B977">
            <v>976</v>
          </cell>
          <cell r="C977" t="str">
            <v xml:space="preserve">neuf cent soixante-seize </v>
          </cell>
        </row>
        <row r="978">
          <cell r="B978">
            <v>977</v>
          </cell>
          <cell r="C978" t="str">
            <v xml:space="preserve">neuf cent soixante-dix-sept </v>
          </cell>
        </row>
        <row r="979">
          <cell r="B979">
            <v>978</v>
          </cell>
          <cell r="C979" t="str">
            <v xml:space="preserve">neuf cent soixante-dix-huit </v>
          </cell>
        </row>
        <row r="980">
          <cell r="B980">
            <v>979</v>
          </cell>
          <cell r="C980" t="str">
            <v xml:space="preserve">neuf cent soixante-dix-neuf </v>
          </cell>
        </row>
        <row r="981">
          <cell r="B981">
            <v>980</v>
          </cell>
          <cell r="C981" t="str">
            <v xml:space="preserve">neuf cent quatre-vingts </v>
          </cell>
        </row>
        <row r="982">
          <cell r="B982">
            <v>981</v>
          </cell>
          <cell r="C982" t="str">
            <v xml:space="preserve">neuf cent quatre-vingt-un </v>
          </cell>
        </row>
        <row r="983">
          <cell r="B983">
            <v>982</v>
          </cell>
          <cell r="C983" t="str">
            <v xml:space="preserve">neuf cent quatre-vingt-deux </v>
          </cell>
        </row>
        <row r="984">
          <cell r="B984">
            <v>983</v>
          </cell>
          <cell r="C984" t="str">
            <v xml:space="preserve">neuf cent quatre-vingt-trois </v>
          </cell>
        </row>
        <row r="985">
          <cell r="B985">
            <v>984</v>
          </cell>
          <cell r="C985" t="str">
            <v xml:space="preserve">neuf cent quatre-vingt-quatre </v>
          </cell>
        </row>
        <row r="986">
          <cell r="B986">
            <v>985</v>
          </cell>
          <cell r="C986" t="str">
            <v xml:space="preserve">neuf cent quatre-vingt-cinq </v>
          </cell>
        </row>
        <row r="987">
          <cell r="B987">
            <v>986</v>
          </cell>
          <cell r="C987" t="str">
            <v xml:space="preserve">neuf cent quatre-vingt-six </v>
          </cell>
        </row>
        <row r="988">
          <cell r="B988">
            <v>987</v>
          </cell>
          <cell r="C988" t="str">
            <v xml:space="preserve">neuf cent quatre-vingt-sept </v>
          </cell>
        </row>
        <row r="989">
          <cell r="B989">
            <v>988</v>
          </cell>
          <cell r="C989" t="str">
            <v xml:space="preserve">neuf cent quatre-vingt-huit </v>
          </cell>
        </row>
        <row r="990">
          <cell r="B990">
            <v>989</v>
          </cell>
          <cell r="C990" t="str">
            <v xml:space="preserve">neuf cent quatre-vingt-neuf </v>
          </cell>
        </row>
        <row r="991">
          <cell r="B991">
            <v>990</v>
          </cell>
          <cell r="C991" t="str">
            <v xml:space="preserve">neuf cent quatre-vingt-dix </v>
          </cell>
        </row>
        <row r="992">
          <cell r="B992">
            <v>991</v>
          </cell>
          <cell r="C992" t="str">
            <v xml:space="preserve">neuf cent quatre-vingt-onze </v>
          </cell>
        </row>
        <row r="993">
          <cell r="B993">
            <v>992</v>
          </cell>
          <cell r="C993" t="str">
            <v xml:space="preserve">neuf cent quatre-vingt-douze </v>
          </cell>
        </row>
        <row r="994">
          <cell r="B994">
            <v>993</v>
          </cell>
          <cell r="C994" t="str">
            <v xml:space="preserve">neuf cent quatre-vingt-treize </v>
          </cell>
        </row>
        <row r="995">
          <cell r="B995">
            <v>994</v>
          </cell>
          <cell r="C995" t="str">
            <v xml:space="preserve">neuf cent quatre-vingt-quatorze </v>
          </cell>
        </row>
        <row r="996">
          <cell r="B996">
            <v>995</v>
          </cell>
          <cell r="C996" t="str">
            <v xml:space="preserve">neuf cent quatre-vingt-quinze </v>
          </cell>
        </row>
        <row r="997">
          <cell r="B997">
            <v>996</v>
          </cell>
          <cell r="C997" t="str">
            <v xml:space="preserve">neuf cent quatre-vingt-seize </v>
          </cell>
        </row>
        <row r="998">
          <cell r="B998">
            <v>997</v>
          </cell>
          <cell r="C998" t="str">
            <v xml:space="preserve">neuf cent quatre-vingt-dix-sept </v>
          </cell>
        </row>
        <row r="999">
          <cell r="B999">
            <v>998</v>
          </cell>
          <cell r="C999" t="str">
            <v xml:space="preserve">neuf cent quatre-vingt-dix-huit </v>
          </cell>
        </row>
        <row r="1000">
          <cell r="B1000">
            <v>999</v>
          </cell>
          <cell r="C1000" t="str">
            <v xml:space="preserve">neuf cent quatre-vingt-dix-neuf 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uil2"/>
      <sheetName val="Récapitulatif"/>
      <sheetName val="BPU"/>
      <sheetName val="métre"/>
      <sheetName val="Feuil3"/>
      <sheetName val="BDS"/>
      <sheetName val="Local groupe"/>
      <sheetName val="Guérite"/>
      <sheetName val="Parking 04 places"/>
      <sheetName val="Amén Rwibaga"/>
    </sheetNames>
    <sheetDataSet>
      <sheetData sheetId="0" refreshError="1"/>
      <sheetData sheetId="1" refreshError="1"/>
      <sheetData sheetId="2" refreshError="1"/>
      <sheetData sheetId="3" refreshError="1">
        <row r="283">
          <cell r="I283">
            <v>155.25120000000001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S Kamenge métre"/>
      <sheetName val="FREDDY ELECTRICITE"/>
      <sheetName val="DQE KAMENGE  Bâtiment Bureau"/>
      <sheetName val="Métré Guérite"/>
      <sheetName val="DQE Guérite BDS Kamenge"/>
      <sheetName val="métré local groupe"/>
      <sheetName val="DQE Local  Groupe BDS Kamenge"/>
      <sheetName val="métré AMENAGMENTS EXTERIEURS"/>
      <sheetName val="DQE Aménagem extérieur BDS "/>
      <sheetName val="RECAPUTIL GENERAL BDS Kamenge"/>
    </sheetNames>
    <sheetDataSet>
      <sheetData sheetId="0" refreshError="1">
        <row r="54">
          <cell r="I54">
            <v>76.393200000000036</v>
          </cell>
        </row>
        <row r="58">
          <cell r="I58">
            <v>78.857999999999976</v>
          </cell>
        </row>
        <row r="81">
          <cell r="I81">
            <v>7.993199999999999</v>
          </cell>
        </row>
        <row r="102">
          <cell r="I102">
            <v>77.717999999999975</v>
          </cell>
        </row>
        <row r="107">
          <cell r="I107">
            <v>8.6233000000000004</v>
          </cell>
        </row>
        <row r="112">
          <cell r="I112">
            <v>16.416</v>
          </cell>
        </row>
        <row r="113">
          <cell r="I113">
            <v>429.00479999999999</v>
          </cell>
        </row>
        <row r="114">
          <cell r="I114">
            <v>54.72</v>
          </cell>
        </row>
        <row r="161">
          <cell r="I161">
            <v>1479.7439600000002</v>
          </cell>
        </row>
        <row r="167">
          <cell r="I167">
            <v>107.20750000000001</v>
          </cell>
        </row>
        <row r="177">
          <cell r="I177">
            <v>830.71659999999997</v>
          </cell>
        </row>
        <row r="178">
          <cell r="I178">
            <v>0</v>
          </cell>
        </row>
        <row r="182">
          <cell r="I182">
            <v>4.5600000000000005</v>
          </cell>
        </row>
        <row r="183">
          <cell r="I183">
            <v>956.08000000000015</v>
          </cell>
        </row>
        <row r="185">
          <cell r="I185">
            <v>91.200000000000017</v>
          </cell>
        </row>
        <row r="189">
          <cell r="I189">
            <v>7.5600000000000001E-2</v>
          </cell>
        </row>
        <row r="198">
          <cell r="I198">
            <v>6.1740000000000004</v>
          </cell>
        </row>
        <row r="201">
          <cell r="I201">
            <v>27.041999999999998</v>
          </cell>
        </row>
        <row r="208">
          <cell r="I208">
            <v>2361.0533333333333</v>
          </cell>
        </row>
        <row r="260">
          <cell r="I260">
            <v>24.5</v>
          </cell>
        </row>
        <row r="445">
          <cell r="I445">
            <v>185.81</v>
          </cell>
        </row>
        <row r="451">
          <cell r="I451">
            <v>220.68</v>
          </cell>
        </row>
        <row r="539">
          <cell r="I539">
            <v>439.92099999999999</v>
          </cell>
        </row>
        <row r="600">
          <cell r="I600">
            <v>688.7974999999999</v>
          </cell>
        </row>
        <row r="601">
          <cell r="I601">
            <v>233.55</v>
          </cell>
        </row>
        <row r="603">
          <cell r="I603">
            <v>439.92099999999999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295"/>
  <sheetViews>
    <sheetView topLeftCell="A154" zoomScaleNormal="100" workbookViewId="0">
      <selection activeCell="A2" sqref="A2"/>
    </sheetView>
  </sheetViews>
  <sheetFormatPr baseColWidth="10" defaultColWidth="9.109375" defaultRowHeight="16.8" x14ac:dyDescent="0.4"/>
  <cols>
    <col min="1" max="1" width="13.5546875" style="460" customWidth="1"/>
    <col min="2" max="2" width="71.33203125" style="3" customWidth="1"/>
    <col min="3" max="3" width="15.109375" style="341" customWidth="1"/>
    <col min="4" max="4" width="12.33203125" style="395" customWidth="1"/>
    <col min="5" max="5" width="20.109375" style="342" customWidth="1"/>
    <col min="6" max="6" width="32.6640625" style="461" customWidth="1"/>
    <col min="7" max="7" width="8.109375" style="3" hidden="1" customWidth="1"/>
    <col min="8" max="8" width="14.5546875" style="3" hidden="1" customWidth="1"/>
    <col min="9" max="10" width="18.5546875" style="3" hidden="1" customWidth="1"/>
    <col min="11" max="11" width="10.109375" style="3" hidden="1" customWidth="1"/>
    <col min="12" max="12" width="3.33203125" style="3" hidden="1" customWidth="1"/>
    <col min="13" max="13" width="11.5546875" style="3" hidden="1" customWidth="1"/>
    <col min="14" max="14" width="0" style="3" hidden="1" customWidth="1"/>
    <col min="15" max="15" width="10.6640625" style="3" hidden="1" customWidth="1"/>
    <col min="16" max="16" width="9.6640625" style="3" hidden="1" customWidth="1"/>
    <col min="17" max="17" width="11.6640625" style="3" hidden="1" customWidth="1"/>
    <col min="18" max="18" width="11" style="3" hidden="1" customWidth="1"/>
    <col min="19" max="19" width="9.88671875" style="3" hidden="1" customWidth="1"/>
    <col min="20" max="23" width="0" style="3" hidden="1" customWidth="1"/>
    <col min="24" max="244" width="9.109375" style="3"/>
    <col min="245" max="245" width="10.6640625" style="3" bestFit="1" customWidth="1"/>
    <col min="246" max="246" width="74" style="3" customWidth="1"/>
    <col min="247" max="247" width="15" style="3" customWidth="1"/>
    <col min="248" max="248" width="13.44140625" style="3" customWidth="1"/>
    <col min="249" max="249" width="17.6640625" style="3" customWidth="1"/>
    <col min="250" max="250" width="21.6640625" style="3" customWidth="1"/>
    <col min="251" max="258" width="0" style="3" hidden="1" customWidth="1"/>
    <col min="259" max="500" width="9.109375" style="3"/>
    <col min="501" max="501" width="10.6640625" style="3" bestFit="1" customWidth="1"/>
    <col min="502" max="502" width="74" style="3" customWidth="1"/>
    <col min="503" max="503" width="15" style="3" customWidth="1"/>
    <col min="504" max="504" width="13.44140625" style="3" customWidth="1"/>
    <col min="505" max="505" width="17.6640625" style="3" customWidth="1"/>
    <col min="506" max="506" width="21.6640625" style="3" customWidth="1"/>
    <col min="507" max="514" width="0" style="3" hidden="1" customWidth="1"/>
    <col min="515" max="756" width="9.109375" style="3"/>
    <col min="757" max="757" width="10.6640625" style="3" bestFit="1" customWidth="1"/>
    <col min="758" max="758" width="74" style="3" customWidth="1"/>
    <col min="759" max="759" width="15" style="3" customWidth="1"/>
    <col min="760" max="760" width="13.44140625" style="3" customWidth="1"/>
    <col min="761" max="761" width="17.6640625" style="3" customWidth="1"/>
    <col min="762" max="762" width="21.6640625" style="3" customWidth="1"/>
    <col min="763" max="770" width="0" style="3" hidden="1" customWidth="1"/>
    <col min="771" max="1012" width="9.109375" style="3"/>
    <col min="1013" max="1013" width="10.6640625" style="3" bestFit="1" customWidth="1"/>
    <col min="1014" max="1014" width="74" style="3" customWidth="1"/>
    <col min="1015" max="1015" width="15" style="3" customWidth="1"/>
    <col min="1016" max="1016" width="13.44140625" style="3" customWidth="1"/>
    <col min="1017" max="1017" width="17.6640625" style="3" customWidth="1"/>
    <col min="1018" max="1018" width="21.6640625" style="3" customWidth="1"/>
    <col min="1019" max="1026" width="0" style="3" hidden="1" customWidth="1"/>
    <col min="1027" max="1268" width="9.109375" style="3"/>
    <col min="1269" max="1269" width="10.6640625" style="3" bestFit="1" customWidth="1"/>
    <col min="1270" max="1270" width="74" style="3" customWidth="1"/>
    <col min="1271" max="1271" width="15" style="3" customWidth="1"/>
    <col min="1272" max="1272" width="13.44140625" style="3" customWidth="1"/>
    <col min="1273" max="1273" width="17.6640625" style="3" customWidth="1"/>
    <col min="1274" max="1274" width="21.6640625" style="3" customWidth="1"/>
    <col min="1275" max="1282" width="0" style="3" hidden="1" customWidth="1"/>
    <col min="1283" max="1524" width="9.109375" style="3"/>
    <col min="1525" max="1525" width="10.6640625" style="3" bestFit="1" customWidth="1"/>
    <col min="1526" max="1526" width="74" style="3" customWidth="1"/>
    <col min="1527" max="1527" width="15" style="3" customWidth="1"/>
    <col min="1528" max="1528" width="13.44140625" style="3" customWidth="1"/>
    <col min="1529" max="1529" width="17.6640625" style="3" customWidth="1"/>
    <col min="1530" max="1530" width="21.6640625" style="3" customWidth="1"/>
    <col min="1531" max="1538" width="0" style="3" hidden="1" customWidth="1"/>
    <col min="1539" max="1780" width="9.109375" style="3"/>
    <col min="1781" max="1781" width="10.6640625" style="3" bestFit="1" customWidth="1"/>
    <col min="1782" max="1782" width="74" style="3" customWidth="1"/>
    <col min="1783" max="1783" width="15" style="3" customWidth="1"/>
    <col min="1784" max="1784" width="13.44140625" style="3" customWidth="1"/>
    <col min="1785" max="1785" width="17.6640625" style="3" customWidth="1"/>
    <col min="1786" max="1786" width="21.6640625" style="3" customWidth="1"/>
    <col min="1787" max="1794" width="0" style="3" hidden="1" customWidth="1"/>
    <col min="1795" max="2036" width="9.109375" style="3"/>
    <col min="2037" max="2037" width="10.6640625" style="3" bestFit="1" customWidth="1"/>
    <col min="2038" max="2038" width="74" style="3" customWidth="1"/>
    <col min="2039" max="2039" width="15" style="3" customWidth="1"/>
    <col min="2040" max="2040" width="13.44140625" style="3" customWidth="1"/>
    <col min="2041" max="2041" width="17.6640625" style="3" customWidth="1"/>
    <col min="2042" max="2042" width="21.6640625" style="3" customWidth="1"/>
    <col min="2043" max="2050" width="0" style="3" hidden="1" customWidth="1"/>
    <col min="2051" max="2292" width="9.109375" style="3"/>
    <col min="2293" max="2293" width="10.6640625" style="3" bestFit="1" customWidth="1"/>
    <col min="2294" max="2294" width="74" style="3" customWidth="1"/>
    <col min="2295" max="2295" width="15" style="3" customWidth="1"/>
    <col min="2296" max="2296" width="13.44140625" style="3" customWidth="1"/>
    <col min="2297" max="2297" width="17.6640625" style="3" customWidth="1"/>
    <col min="2298" max="2298" width="21.6640625" style="3" customWidth="1"/>
    <col min="2299" max="2306" width="0" style="3" hidden="1" customWidth="1"/>
    <col min="2307" max="2548" width="9.109375" style="3"/>
    <col min="2549" max="2549" width="10.6640625" style="3" bestFit="1" customWidth="1"/>
    <col min="2550" max="2550" width="74" style="3" customWidth="1"/>
    <col min="2551" max="2551" width="15" style="3" customWidth="1"/>
    <col min="2552" max="2552" width="13.44140625" style="3" customWidth="1"/>
    <col min="2553" max="2553" width="17.6640625" style="3" customWidth="1"/>
    <col min="2554" max="2554" width="21.6640625" style="3" customWidth="1"/>
    <col min="2555" max="2562" width="0" style="3" hidden="1" customWidth="1"/>
    <col min="2563" max="2804" width="9.109375" style="3"/>
    <col min="2805" max="2805" width="10.6640625" style="3" bestFit="1" customWidth="1"/>
    <col min="2806" max="2806" width="74" style="3" customWidth="1"/>
    <col min="2807" max="2807" width="15" style="3" customWidth="1"/>
    <col min="2808" max="2808" width="13.44140625" style="3" customWidth="1"/>
    <col min="2809" max="2809" width="17.6640625" style="3" customWidth="1"/>
    <col min="2810" max="2810" width="21.6640625" style="3" customWidth="1"/>
    <col min="2811" max="2818" width="0" style="3" hidden="1" customWidth="1"/>
    <col min="2819" max="3060" width="9.109375" style="3"/>
    <col min="3061" max="3061" width="10.6640625" style="3" bestFit="1" customWidth="1"/>
    <col min="3062" max="3062" width="74" style="3" customWidth="1"/>
    <col min="3063" max="3063" width="15" style="3" customWidth="1"/>
    <col min="3064" max="3064" width="13.44140625" style="3" customWidth="1"/>
    <col min="3065" max="3065" width="17.6640625" style="3" customWidth="1"/>
    <col min="3066" max="3066" width="21.6640625" style="3" customWidth="1"/>
    <col min="3067" max="3074" width="0" style="3" hidden="1" customWidth="1"/>
    <col min="3075" max="3316" width="9.109375" style="3"/>
    <col min="3317" max="3317" width="10.6640625" style="3" bestFit="1" customWidth="1"/>
    <col min="3318" max="3318" width="74" style="3" customWidth="1"/>
    <col min="3319" max="3319" width="15" style="3" customWidth="1"/>
    <col min="3320" max="3320" width="13.44140625" style="3" customWidth="1"/>
    <col min="3321" max="3321" width="17.6640625" style="3" customWidth="1"/>
    <col min="3322" max="3322" width="21.6640625" style="3" customWidth="1"/>
    <col min="3323" max="3330" width="0" style="3" hidden="1" customWidth="1"/>
    <col min="3331" max="3572" width="9.109375" style="3"/>
    <col min="3573" max="3573" width="10.6640625" style="3" bestFit="1" customWidth="1"/>
    <col min="3574" max="3574" width="74" style="3" customWidth="1"/>
    <col min="3575" max="3575" width="15" style="3" customWidth="1"/>
    <col min="3576" max="3576" width="13.44140625" style="3" customWidth="1"/>
    <col min="3577" max="3577" width="17.6640625" style="3" customWidth="1"/>
    <col min="3578" max="3578" width="21.6640625" style="3" customWidth="1"/>
    <col min="3579" max="3586" width="0" style="3" hidden="1" customWidth="1"/>
    <col min="3587" max="3828" width="9.109375" style="3"/>
    <col min="3829" max="3829" width="10.6640625" style="3" bestFit="1" customWidth="1"/>
    <col min="3830" max="3830" width="74" style="3" customWidth="1"/>
    <col min="3831" max="3831" width="15" style="3" customWidth="1"/>
    <col min="3832" max="3832" width="13.44140625" style="3" customWidth="1"/>
    <col min="3833" max="3833" width="17.6640625" style="3" customWidth="1"/>
    <col min="3834" max="3834" width="21.6640625" style="3" customWidth="1"/>
    <col min="3835" max="3842" width="0" style="3" hidden="1" customWidth="1"/>
    <col min="3843" max="4084" width="9.109375" style="3"/>
    <col min="4085" max="4085" width="10.6640625" style="3" bestFit="1" customWidth="1"/>
    <col min="4086" max="4086" width="74" style="3" customWidth="1"/>
    <col min="4087" max="4087" width="15" style="3" customWidth="1"/>
    <col min="4088" max="4088" width="13.44140625" style="3" customWidth="1"/>
    <col min="4089" max="4089" width="17.6640625" style="3" customWidth="1"/>
    <col min="4090" max="4090" width="21.6640625" style="3" customWidth="1"/>
    <col min="4091" max="4098" width="0" style="3" hidden="1" customWidth="1"/>
    <col min="4099" max="4340" width="9.109375" style="3"/>
    <col min="4341" max="4341" width="10.6640625" style="3" bestFit="1" customWidth="1"/>
    <col min="4342" max="4342" width="74" style="3" customWidth="1"/>
    <col min="4343" max="4343" width="15" style="3" customWidth="1"/>
    <col min="4344" max="4344" width="13.44140625" style="3" customWidth="1"/>
    <col min="4345" max="4345" width="17.6640625" style="3" customWidth="1"/>
    <col min="4346" max="4346" width="21.6640625" style="3" customWidth="1"/>
    <col min="4347" max="4354" width="0" style="3" hidden="1" customWidth="1"/>
    <col min="4355" max="4596" width="9.109375" style="3"/>
    <col min="4597" max="4597" width="10.6640625" style="3" bestFit="1" customWidth="1"/>
    <col min="4598" max="4598" width="74" style="3" customWidth="1"/>
    <col min="4599" max="4599" width="15" style="3" customWidth="1"/>
    <col min="4600" max="4600" width="13.44140625" style="3" customWidth="1"/>
    <col min="4601" max="4601" width="17.6640625" style="3" customWidth="1"/>
    <col min="4602" max="4602" width="21.6640625" style="3" customWidth="1"/>
    <col min="4603" max="4610" width="0" style="3" hidden="1" customWidth="1"/>
    <col min="4611" max="4852" width="9.109375" style="3"/>
    <col min="4853" max="4853" width="10.6640625" style="3" bestFit="1" customWidth="1"/>
    <col min="4854" max="4854" width="74" style="3" customWidth="1"/>
    <col min="4855" max="4855" width="15" style="3" customWidth="1"/>
    <col min="4856" max="4856" width="13.44140625" style="3" customWidth="1"/>
    <col min="4857" max="4857" width="17.6640625" style="3" customWidth="1"/>
    <col min="4858" max="4858" width="21.6640625" style="3" customWidth="1"/>
    <col min="4859" max="4866" width="0" style="3" hidden="1" customWidth="1"/>
    <col min="4867" max="5108" width="9.109375" style="3"/>
    <col min="5109" max="5109" width="10.6640625" style="3" bestFit="1" customWidth="1"/>
    <col min="5110" max="5110" width="74" style="3" customWidth="1"/>
    <col min="5111" max="5111" width="15" style="3" customWidth="1"/>
    <col min="5112" max="5112" width="13.44140625" style="3" customWidth="1"/>
    <col min="5113" max="5113" width="17.6640625" style="3" customWidth="1"/>
    <col min="5114" max="5114" width="21.6640625" style="3" customWidth="1"/>
    <col min="5115" max="5122" width="0" style="3" hidden="1" customWidth="1"/>
    <col min="5123" max="5364" width="9.109375" style="3"/>
    <col min="5365" max="5365" width="10.6640625" style="3" bestFit="1" customWidth="1"/>
    <col min="5366" max="5366" width="74" style="3" customWidth="1"/>
    <col min="5367" max="5367" width="15" style="3" customWidth="1"/>
    <col min="5368" max="5368" width="13.44140625" style="3" customWidth="1"/>
    <col min="5369" max="5369" width="17.6640625" style="3" customWidth="1"/>
    <col min="5370" max="5370" width="21.6640625" style="3" customWidth="1"/>
    <col min="5371" max="5378" width="0" style="3" hidden="1" customWidth="1"/>
    <col min="5379" max="5620" width="9.109375" style="3"/>
    <col min="5621" max="5621" width="10.6640625" style="3" bestFit="1" customWidth="1"/>
    <col min="5622" max="5622" width="74" style="3" customWidth="1"/>
    <col min="5623" max="5623" width="15" style="3" customWidth="1"/>
    <col min="5624" max="5624" width="13.44140625" style="3" customWidth="1"/>
    <col min="5625" max="5625" width="17.6640625" style="3" customWidth="1"/>
    <col min="5626" max="5626" width="21.6640625" style="3" customWidth="1"/>
    <col min="5627" max="5634" width="0" style="3" hidden="1" customWidth="1"/>
    <col min="5635" max="5876" width="9.109375" style="3"/>
    <col min="5877" max="5877" width="10.6640625" style="3" bestFit="1" customWidth="1"/>
    <col min="5878" max="5878" width="74" style="3" customWidth="1"/>
    <col min="5879" max="5879" width="15" style="3" customWidth="1"/>
    <col min="5880" max="5880" width="13.44140625" style="3" customWidth="1"/>
    <col min="5881" max="5881" width="17.6640625" style="3" customWidth="1"/>
    <col min="5882" max="5882" width="21.6640625" style="3" customWidth="1"/>
    <col min="5883" max="5890" width="0" style="3" hidden="1" customWidth="1"/>
    <col min="5891" max="6132" width="9.109375" style="3"/>
    <col min="6133" max="6133" width="10.6640625" style="3" bestFit="1" customWidth="1"/>
    <col min="6134" max="6134" width="74" style="3" customWidth="1"/>
    <col min="6135" max="6135" width="15" style="3" customWidth="1"/>
    <col min="6136" max="6136" width="13.44140625" style="3" customWidth="1"/>
    <col min="6137" max="6137" width="17.6640625" style="3" customWidth="1"/>
    <col min="6138" max="6138" width="21.6640625" style="3" customWidth="1"/>
    <col min="6139" max="6146" width="0" style="3" hidden="1" customWidth="1"/>
    <col min="6147" max="6388" width="9.109375" style="3"/>
    <col min="6389" max="6389" width="10.6640625" style="3" bestFit="1" customWidth="1"/>
    <col min="6390" max="6390" width="74" style="3" customWidth="1"/>
    <col min="6391" max="6391" width="15" style="3" customWidth="1"/>
    <col min="6392" max="6392" width="13.44140625" style="3" customWidth="1"/>
    <col min="6393" max="6393" width="17.6640625" style="3" customWidth="1"/>
    <col min="6394" max="6394" width="21.6640625" style="3" customWidth="1"/>
    <col min="6395" max="6402" width="0" style="3" hidden="1" customWidth="1"/>
    <col min="6403" max="6644" width="9.109375" style="3"/>
    <col min="6645" max="6645" width="10.6640625" style="3" bestFit="1" customWidth="1"/>
    <col min="6646" max="6646" width="74" style="3" customWidth="1"/>
    <col min="6647" max="6647" width="15" style="3" customWidth="1"/>
    <col min="6648" max="6648" width="13.44140625" style="3" customWidth="1"/>
    <col min="6649" max="6649" width="17.6640625" style="3" customWidth="1"/>
    <col min="6650" max="6650" width="21.6640625" style="3" customWidth="1"/>
    <col min="6651" max="6658" width="0" style="3" hidden="1" customWidth="1"/>
    <col min="6659" max="6900" width="9.109375" style="3"/>
    <col min="6901" max="6901" width="10.6640625" style="3" bestFit="1" customWidth="1"/>
    <col min="6902" max="6902" width="74" style="3" customWidth="1"/>
    <col min="6903" max="6903" width="15" style="3" customWidth="1"/>
    <col min="6904" max="6904" width="13.44140625" style="3" customWidth="1"/>
    <col min="6905" max="6905" width="17.6640625" style="3" customWidth="1"/>
    <col min="6906" max="6906" width="21.6640625" style="3" customWidth="1"/>
    <col min="6907" max="6914" width="0" style="3" hidden="1" customWidth="1"/>
    <col min="6915" max="7156" width="9.109375" style="3"/>
    <col min="7157" max="7157" width="10.6640625" style="3" bestFit="1" customWidth="1"/>
    <col min="7158" max="7158" width="74" style="3" customWidth="1"/>
    <col min="7159" max="7159" width="15" style="3" customWidth="1"/>
    <col min="7160" max="7160" width="13.44140625" style="3" customWidth="1"/>
    <col min="7161" max="7161" width="17.6640625" style="3" customWidth="1"/>
    <col min="7162" max="7162" width="21.6640625" style="3" customWidth="1"/>
    <col min="7163" max="7170" width="0" style="3" hidden="1" customWidth="1"/>
    <col min="7171" max="7412" width="9.109375" style="3"/>
    <col min="7413" max="7413" width="10.6640625" style="3" bestFit="1" customWidth="1"/>
    <col min="7414" max="7414" width="74" style="3" customWidth="1"/>
    <col min="7415" max="7415" width="15" style="3" customWidth="1"/>
    <col min="7416" max="7416" width="13.44140625" style="3" customWidth="1"/>
    <col min="7417" max="7417" width="17.6640625" style="3" customWidth="1"/>
    <col min="7418" max="7418" width="21.6640625" style="3" customWidth="1"/>
    <col min="7419" max="7426" width="0" style="3" hidden="1" customWidth="1"/>
    <col min="7427" max="7668" width="9.109375" style="3"/>
    <col min="7669" max="7669" width="10.6640625" style="3" bestFit="1" customWidth="1"/>
    <col min="7670" max="7670" width="74" style="3" customWidth="1"/>
    <col min="7671" max="7671" width="15" style="3" customWidth="1"/>
    <col min="7672" max="7672" width="13.44140625" style="3" customWidth="1"/>
    <col min="7673" max="7673" width="17.6640625" style="3" customWidth="1"/>
    <col min="7674" max="7674" width="21.6640625" style="3" customWidth="1"/>
    <col min="7675" max="7682" width="0" style="3" hidden="1" customWidth="1"/>
    <col min="7683" max="7924" width="9.109375" style="3"/>
    <col min="7925" max="7925" width="10.6640625" style="3" bestFit="1" customWidth="1"/>
    <col min="7926" max="7926" width="74" style="3" customWidth="1"/>
    <col min="7927" max="7927" width="15" style="3" customWidth="1"/>
    <col min="7928" max="7928" width="13.44140625" style="3" customWidth="1"/>
    <col min="7929" max="7929" width="17.6640625" style="3" customWidth="1"/>
    <col min="7930" max="7930" width="21.6640625" style="3" customWidth="1"/>
    <col min="7931" max="7938" width="0" style="3" hidden="1" customWidth="1"/>
    <col min="7939" max="8180" width="9.109375" style="3"/>
    <col min="8181" max="8181" width="10.6640625" style="3" bestFit="1" customWidth="1"/>
    <col min="8182" max="8182" width="74" style="3" customWidth="1"/>
    <col min="8183" max="8183" width="15" style="3" customWidth="1"/>
    <col min="8184" max="8184" width="13.44140625" style="3" customWidth="1"/>
    <col min="8185" max="8185" width="17.6640625" style="3" customWidth="1"/>
    <col min="8186" max="8186" width="21.6640625" style="3" customWidth="1"/>
    <col min="8187" max="8194" width="0" style="3" hidden="1" customWidth="1"/>
    <col min="8195" max="8436" width="9.109375" style="3"/>
    <col min="8437" max="8437" width="10.6640625" style="3" bestFit="1" customWidth="1"/>
    <col min="8438" max="8438" width="74" style="3" customWidth="1"/>
    <col min="8439" max="8439" width="15" style="3" customWidth="1"/>
    <col min="8440" max="8440" width="13.44140625" style="3" customWidth="1"/>
    <col min="8441" max="8441" width="17.6640625" style="3" customWidth="1"/>
    <col min="8442" max="8442" width="21.6640625" style="3" customWidth="1"/>
    <col min="8443" max="8450" width="0" style="3" hidden="1" customWidth="1"/>
    <col min="8451" max="8692" width="9.109375" style="3"/>
    <col min="8693" max="8693" width="10.6640625" style="3" bestFit="1" customWidth="1"/>
    <col min="8694" max="8694" width="74" style="3" customWidth="1"/>
    <col min="8695" max="8695" width="15" style="3" customWidth="1"/>
    <col min="8696" max="8696" width="13.44140625" style="3" customWidth="1"/>
    <col min="8697" max="8697" width="17.6640625" style="3" customWidth="1"/>
    <col min="8698" max="8698" width="21.6640625" style="3" customWidth="1"/>
    <col min="8699" max="8706" width="0" style="3" hidden="1" customWidth="1"/>
    <col min="8707" max="8948" width="9.109375" style="3"/>
    <col min="8949" max="8949" width="10.6640625" style="3" bestFit="1" customWidth="1"/>
    <col min="8950" max="8950" width="74" style="3" customWidth="1"/>
    <col min="8951" max="8951" width="15" style="3" customWidth="1"/>
    <col min="8952" max="8952" width="13.44140625" style="3" customWidth="1"/>
    <col min="8953" max="8953" width="17.6640625" style="3" customWidth="1"/>
    <col min="8954" max="8954" width="21.6640625" style="3" customWidth="1"/>
    <col min="8955" max="8962" width="0" style="3" hidden="1" customWidth="1"/>
    <col min="8963" max="9204" width="9.109375" style="3"/>
    <col min="9205" max="9205" width="10.6640625" style="3" bestFit="1" customWidth="1"/>
    <col min="9206" max="9206" width="74" style="3" customWidth="1"/>
    <col min="9207" max="9207" width="15" style="3" customWidth="1"/>
    <col min="9208" max="9208" width="13.44140625" style="3" customWidth="1"/>
    <col min="9209" max="9209" width="17.6640625" style="3" customWidth="1"/>
    <col min="9210" max="9210" width="21.6640625" style="3" customWidth="1"/>
    <col min="9211" max="9218" width="0" style="3" hidden="1" customWidth="1"/>
    <col min="9219" max="9460" width="9.109375" style="3"/>
    <col min="9461" max="9461" width="10.6640625" style="3" bestFit="1" customWidth="1"/>
    <col min="9462" max="9462" width="74" style="3" customWidth="1"/>
    <col min="9463" max="9463" width="15" style="3" customWidth="1"/>
    <col min="9464" max="9464" width="13.44140625" style="3" customWidth="1"/>
    <col min="9465" max="9465" width="17.6640625" style="3" customWidth="1"/>
    <col min="9466" max="9466" width="21.6640625" style="3" customWidth="1"/>
    <col min="9467" max="9474" width="0" style="3" hidden="1" customWidth="1"/>
    <col min="9475" max="9716" width="9.109375" style="3"/>
    <col min="9717" max="9717" width="10.6640625" style="3" bestFit="1" customWidth="1"/>
    <col min="9718" max="9718" width="74" style="3" customWidth="1"/>
    <col min="9719" max="9719" width="15" style="3" customWidth="1"/>
    <col min="9720" max="9720" width="13.44140625" style="3" customWidth="1"/>
    <col min="9721" max="9721" width="17.6640625" style="3" customWidth="1"/>
    <col min="9722" max="9722" width="21.6640625" style="3" customWidth="1"/>
    <col min="9723" max="9730" width="0" style="3" hidden="1" customWidth="1"/>
    <col min="9731" max="9972" width="9.109375" style="3"/>
    <col min="9973" max="9973" width="10.6640625" style="3" bestFit="1" customWidth="1"/>
    <col min="9974" max="9974" width="74" style="3" customWidth="1"/>
    <col min="9975" max="9975" width="15" style="3" customWidth="1"/>
    <col min="9976" max="9976" width="13.44140625" style="3" customWidth="1"/>
    <col min="9977" max="9977" width="17.6640625" style="3" customWidth="1"/>
    <col min="9978" max="9978" width="21.6640625" style="3" customWidth="1"/>
    <col min="9979" max="9986" width="0" style="3" hidden="1" customWidth="1"/>
    <col min="9987" max="10228" width="9.109375" style="3"/>
    <col min="10229" max="10229" width="10.6640625" style="3" bestFit="1" customWidth="1"/>
    <col min="10230" max="10230" width="74" style="3" customWidth="1"/>
    <col min="10231" max="10231" width="15" style="3" customWidth="1"/>
    <col min="10232" max="10232" width="13.44140625" style="3" customWidth="1"/>
    <col min="10233" max="10233" width="17.6640625" style="3" customWidth="1"/>
    <col min="10234" max="10234" width="21.6640625" style="3" customWidth="1"/>
    <col min="10235" max="10242" width="0" style="3" hidden="1" customWidth="1"/>
    <col min="10243" max="10484" width="9.109375" style="3"/>
    <col min="10485" max="10485" width="10.6640625" style="3" bestFit="1" customWidth="1"/>
    <col min="10486" max="10486" width="74" style="3" customWidth="1"/>
    <col min="10487" max="10487" width="15" style="3" customWidth="1"/>
    <col min="10488" max="10488" width="13.44140625" style="3" customWidth="1"/>
    <col min="10489" max="10489" width="17.6640625" style="3" customWidth="1"/>
    <col min="10490" max="10490" width="21.6640625" style="3" customWidth="1"/>
    <col min="10491" max="10498" width="0" style="3" hidden="1" customWidth="1"/>
    <col min="10499" max="10740" width="9.109375" style="3"/>
    <col min="10741" max="10741" width="10.6640625" style="3" bestFit="1" customWidth="1"/>
    <col min="10742" max="10742" width="74" style="3" customWidth="1"/>
    <col min="10743" max="10743" width="15" style="3" customWidth="1"/>
    <col min="10744" max="10744" width="13.44140625" style="3" customWidth="1"/>
    <col min="10745" max="10745" width="17.6640625" style="3" customWidth="1"/>
    <col min="10746" max="10746" width="21.6640625" style="3" customWidth="1"/>
    <col min="10747" max="10754" width="0" style="3" hidden="1" customWidth="1"/>
    <col min="10755" max="10996" width="9.109375" style="3"/>
    <col min="10997" max="10997" width="10.6640625" style="3" bestFit="1" customWidth="1"/>
    <col min="10998" max="10998" width="74" style="3" customWidth="1"/>
    <col min="10999" max="10999" width="15" style="3" customWidth="1"/>
    <col min="11000" max="11000" width="13.44140625" style="3" customWidth="1"/>
    <col min="11001" max="11001" width="17.6640625" style="3" customWidth="1"/>
    <col min="11002" max="11002" width="21.6640625" style="3" customWidth="1"/>
    <col min="11003" max="11010" width="0" style="3" hidden="1" customWidth="1"/>
    <col min="11011" max="11252" width="9.109375" style="3"/>
    <col min="11253" max="11253" width="10.6640625" style="3" bestFit="1" customWidth="1"/>
    <col min="11254" max="11254" width="74" style="3" customWidth="1"/>
    <col min="11255" max="11255" width="15" style="3" customWidth="1"/>
    <col min="11256" max="11256" width="13.44140625" style="3" customWidth="1"/>
    <col min="11257" max="11257" width="17.6640625" style="3" customWidth="1"/>
    <col min="11258" max="11258" width="21.6640625" style="3" customWidth="1"/>
    <col min="11259" max="11266" width="0" style="3" hidden="1" customWidth="1"/>
    <col min="11267" max="11508" width="9.109375" style="3"/>
    <col min="11509" max="11509" width="10.6640625" style="3" bestFit="1" customWidth="1"/>
    <col min="11510" max="11510" width="74" style="3" customWidth="1"/>
    <col min="11511" max="11511" width="15" style="3" customWidth="1"/>
    <col min="11512" max="11512" width="13.44140625" style="3" customWidth="1"/>
    <col min="11513" max="11513" width="17.6640625" style="3" customWidth="1"/>
    <col min="11514" max="11514" width="21.6640625" style="3" customWidth="1"/>
    <col min="11515" max="11522" width="0" style="3" hidden="1" customWidth="1"/>
    <col min="11523" max="11764" width="9.109375" style="3"/>
    <col min="11765" max="11765" width="10.6640625" style="3" bestFit="1" customWidth="1"/>
    <col min="11766" max="11766" width="74" style="3" customWidth="1"/>
    <col min="11767" max="11767" width="15" style="3" customWidth="1"/>
    <col min="11768" max="11768" width="13.44140625" style="3" customWidth="1"/>
    <col min="11769" max="11769" width="17.6640625" style="3" customWidth="1"/>
    <col min="11770" max="11770" width="21.6640625" style="3" customWidth="1"/>
    <col min="11771" max="11778" width="0" style="3" hidden="1" customWidth="1"/>
    <col min="11779" max="12020" width="9.109375" style="3"/>
    <col min="12021" max="12021" width="10.6640625" style="3" bestFit="1" customWidth="1"/>
    <col min="12022" max="12022" width="74" style="3" customWidth="1"/>
    <col min="12023" max="12023" width="15" style="3" customWidth="1"/>
    <col min="12024" max="12024" width="13.44140625" style="3" customWidth="1"/>
    <col min="12025" max="12025" width="17.6640625" style="3" customWidth="1"/>
    <col min="12026" max="12026" width="21.6640625" style="3" customWidth="1"/>
    <col min="12027" max="12034" width="0" style="3" hidden="1" customWidth="1"/>
    <col min="12035" max="12276" width="9.109375" style="3"/>
    <col min="12277" max="12277" width="10.6640625" style="3" bestFit="1" customWidth="1"/>
    <col min="12278" max="12278" width="74" style="3" customWidth="1"/>
    <col min="12279" max="12279" width="15" style="3" customWidth="1"/>
    <col min="12280" max="12280" width="13.44140625" style="3" customWidth="1"/>
    <col min="12281" max="12281" width="17.6640625" style="3" customWidth="1"/>
    <col min="12282" max="12282" width="21.6640625" style="3" customWidth="1"/>
    <col min="12283" max="12290" width="0" style="3" hidden="1" customWidth="1"/>
    <col min="12291" max="12532" width="9.109375" style="3"/>
    <col min="12533" max="12533" width="10.6640625" style="3" bestFit="1" customWidth="1"/>
    <col min="12534" max="12534" width="74" style="3" customWidth="1"/>
    <col min="12535" max="12535" width="15" style="3" customWidth="1"/>
    <col min="12536" max="12536" width="13.44140625" style="3" customWidth="1"/>
    <col min="12537" max="12537" width="17.6640625" style="3" customWidth="1"/>
    <col min="12538" max="12538" width="21.6640625" style="3" customWidth="1"/>
    <col min="12539" max="12546" width="0" style="3" hidden="1" customWidth="1"/>
    <col min="12547" max="12788" width="9.109375" style="3"/>
    <col min="12789" max="12789" width="10.6640625" style="3" bestFit="1" customWidth="1"/>
    <col min="12790" max="12790" width="74" style="3" customWidth="1"/>
    <col min="12791" max="12791" width="15" style="3" customWidth="1"/>
    <col min="12792" max="12792" width="13.44140625" style="3" customWidth="1"/>
    <col min="12793" max="12793" width="17.6640625" style="3" customWidth="1"/>
    <col min="12794" max="12794" width="21.6640625" style="3" customWidth="1"/>
    <col min="12795" max="12802" width="0" style="3" hidden="1" customWidth="1"/>
    <col min="12803" max="13044" width="9.109375" style="3"/>
    <col min="13045" max="13045" width="10.6640625" style="3" bestFit="1" customWidth="1"/>
    <col min="13046" max="13046" width="74" style="3" customWidth="1"/>
    <col min="13047" max="13047" width="15" style="3" customWidth="1"/>
    <col min="13048" max="13048" width="13.44140625" style="3" customWidth="1"/>
    <col min="13049" max="13049" width="17.6640625" style="3" customWidth="1"/>
    <col min="13050" max="13050" width="21.6640625" style="3" customWidth="1"/>
    <col min="13051" max="13058" width="0" style="3" hidden="1" customWidth="1"/>
    <col min="13059" max="13300" width="9.109375" style="3"/>
    <col min="13301" max="13301" width="10.6640625" style="3" bestFit="1" customWidth="1"/>
    <col min="13302" max="13302" width="74" style="3" customWidth="1"/>
    <col min="13303" max="13303" width="15" style="3" customWidth="1"/>
    <col min="13304" max="13304" width="13.44140625" style="3" customWidth="1"/>
    <col min="13305" max="13305" width="17.6640625" style="3" customWidth="1"/>
    <col min="13306" max="13306" width="21.6640625" style="3" customWidth="1"/>
    <col min="13307" max="13314" width="0" style="3" hidden="1" customWidth="1"/>
    <col min="13315" max="13556" width="9.109375" style="3"/>
    <col min="13557" max="13557" width="10.6640625" style="3" bestFit="1" customWidth="1"/>
    <col min="13558" max="13558" width="74" style="3" customWidth="1"/>
    <col min="13559" max="13559" width="15" style="3" customWidth="1"/>
    <col min="13560" max="13560" width="13.44140625" style="3" customWidth="1"/>
    <col min="13561" max="13561" width="17.6640625" style="3" customWidth="1"/>
    <col min="13562" max="13562" width="21.6640625" style="3" customWidth="1"/>
    <col min="13563" max="13570" width="0" style="3" hidden="1" customWidth="1"/>
    <col min="13571" max="13812" width="9.109375" style="3"/>
    <col min="13813" max="13813" width="10.6640625" style="3" bestFit="1" customWidth="1"/>
    <col min="13814" max="13814" width="74" style="3" customWidth="1"/>
    <col min="13815" max="13815" width="15" style="3" customWidth="1"/>
    <col min="13816" max="13816" width="13.44140625" style="3" customWidth="1"/>
    <col min="13817" max="13817" width="17.6640625" style="3" customWidth="1"/>
    <col min="13818" max="13818" width="21.6640625" style="3" customWidth="1"/>
    <col min="13819" max="13826" width="0" style="3" hidden="1" customWidth="1"/>
    <col min="13827" max="14068" width="9.109375" style="3"/>
    <col min="14069" max="14069" width="10.6640625" style="3" bestFit="1" customWidth="1"/>
    <col min="14070" max="14070" width="74" style="3" customWidth="1"/>
    <col min="14071" max="14071" width="15" style="3" customWidth="1"/>
    <col min="14072" max="14072" width="13.44140625" style="3" customWidth="1"/>
    <col min="14073" max="14073" width="17.6640625" style="3" customWidth="1"/>
    <col min="14074" max="14074" width="21.6640625" style="3" customWidth="1"/>
    <col min="14075" max="14082" width="0" style="3" hidden="1" customWidth="1"/>
    <col min="14083" max="14324" width="9.109375" style="3"/>
    <col min="14325" max="14325" width="10.6640625" style="3" bestFit="1" customWidth="1"/>
    <col min="14326" max="14326" width="74" style="3" customWidth="1"/>
    <col min="14327" max="14327" width="15" style="3" customWidth="1"/>
    <col min="14328" max="14328" width="13.44140625" style="3" customWidth="1"/>
    <col min="14329" max="14329" width="17.6640625" style="3" customWidth="1"/>
    <col min="14330" max="14330" width="21.6640625" style="3" customWidth="1"/>
    <col min="14331" max="14338" width="0" style="3" hidden="1" customWidth="1"/>
    <col min="14339" max="14580" width="9.109375" style="3"/>
    <col min="14581" max="14581" width="10.6640625" style="3" bestFit="1" customWidth="1"/>
    <col min="14582" max="14582" width="74" style="3" customWidth="1"/>
    <col min="14583" max="14583" width="15" style="3" customWidth="1"/>
    <col min="14584" max="14584" width="13.44140625" style="3" customWidth="1"/>
    <col min="14585" max="14585" width="17.6640625" style="3" customWidth="1"/>
    <col min="14586" max="14586" width="21.6640625" style="3" customWidth="1"/>
    <col min="14587" max="14594" width="0" style="3" hidden="1" customWidth="1"/>
    <col min="14595" max="14836" width="9.109375" style="3"/>
    <col min="14837" max="14837" width="10.6640625" style="3" bestFit="1" customWidth="1"/>
    <col min="14838" max="14838" width="74" style="3" customWidth="1"/>
    <col min="14839" max="14839" width="15" style="3" customWidth="1"/>
    <col min="14840" max="14840" width="13.44140625" style="3" customWidth="1"/>
    <col min="14841" max="14841" width="17.6640625" style="3" customWidth="1"/>
    <col min="14842" max="14842" width="21.6640625" style="3" customWidth="1"/>
    <col min="14843" max="14850" width="0" style="3" hidden="1" customWidth="1"/>
    <col min="14851" max="15092" width="9.109375" style="3"/>
    <col min="15093" max="15093" width="10.6640625" style="3" bestFit="1" customWidth="1"/>
    <col min="15094" max="15094" width="74" style="3" customWidth="1"/>
    <col min="15095" max="15095" width="15" style="3" customWidth="1"/>
    <col min="15096" max="15096" width="13.44140625" style="3" customWidth="1"/>
    <col min="15097" max="15097" width="17.6640625" style="3" customWidth="1"/>
    <col min="15098" max="15098" width="21.6640625" style="3" customWidth="1"/>
    <col min="15099" max="15106" width="0" style="3" hidden="1" customWidth="1"/>
    <col min="15107" max="15348" width="9.109375" style="3"/>
    <col min="15349" max="15349" width="10.6640625" style="3" bestFit="1" customWidth="1"/>
    <col min="15350" max="15350" width="74" style="3" customWidth="1"/>
    <col min="15351" max="15351" width="15" style="3" customWidth="1"/>
    <col min="15352" max="15352" width="13.44140625" style="3" customWidth="1"/>
    <col min="15353" max="15353" width="17.6640625" style="3" customWidth="1"/>
    <col min="15354" max="15354" width="21.6640625" style="3" customWidth="1"/>
    <col min="15355" max="15362" width="0" style="3" hidden="1" customWidth="1"/>
    <col min="15363" max="15604" width="9.109375" style="3"/>
    <col min="15605" max="15605" width="10.6640625" style="3" bestFit="1" customWidth="1"/>
    <col min="15606" max="15606" width="74" style="3" customWidth="1"/>
    <col min="15607" max="15607" width="15" style="3" customWidth="1"/>
    <col min="15608" max="15608" width="13.44140625" style="3" customWidth="1"/>
    <col min="15609" max="15609" width="17.6640625" style="3" customWidth="1"/>
    <col min="15610" max="15610" width="21.6640625" style="3" customWidth="1"/>
    <col min="15611" max="15618" width="0" style="3" hidden="1" customWidth="1"/>
    <col min="15619" max="15860" width="9.109375" style="3"/>
    <col min="15861" max="15861" width="10.6640625" style="3" bestFit="1" customWidth="1"/>
    <col min="15862" max="15862" width="74" style="3" customWidth="1"/>
    <col min="15863" max="15863" width="15" style="3" customWidth="1"/>
    <col min="15864" max="15864" width="13.44140625" style="3" customWidth="1"/>
    <col min="15865" max="15865" width="17.6640625" style="3" customWidth="1"/>
    <col min="15866" max="15866" width="21.6640625" style="3" customWidth="1"/>
    <col min="15867" max="15874" width="0" style="3" hidden="1" customWidth="1"/>
    <col min="15875" max="16116" width="9.109375" style="3"/>
    <col min="16117" max="16117" width="10.6640625" style="3" bestFit="1" customWidth="1"/>
    <col min="16118" max="16118" width="74" style="3" customWidth="1"/>
    <col min="16119" max="16119" width="15" style="3" customWidth="1"/>
    <col min="16120" max="16120" width="13.44140625" style="3" customWidth="1"/>
    <col min="16121" max="16121" width="17.6640625" style="3" customWidth="1"/>
    <col min="16122" max="16122" width="21.6640625" style="3" customWidth="1"/>
    <col min="16123" max="16130" width="0" style="3" hidden="1" customWidth="1"/>
    <col min="16131" max="16384" width="9.109375" style="3"/>
  </cols>
  <sheetData>
    <row r="2" spans="1:22" ht="20.399999999999999" x14ac:dyDescent="0.4">
      <c r="A2" s="685"/>
      <c r="B2" s="340" t="s">
        <v>866</v>
      </c>
      <c r="D2" s="342"/>
      <c r="F2" s="342"/>
    </row>
    <row r="3" spans="1:22" ht="20.399999999999999" x14ac:dyDescent="0.4">
      <c r="A3" s="138"/>
      <c r="B3" s="343"/>
      <c r="D3" s="342"/>
      <c r="F3" s="342"/>
    </row>
    <row r="4" spans="1:22" ht="16.5" customHeight="1" x14ac:dyDescent="0.4">
      <c r="A4" s="138"/>
      <c r="B4" s="693" t="s">
        <v>974</v>
      </c>
      <c r="C4" s="693"/>
      <c r="D4" s="693"/>
      <c r="E4" s="693"/>
      <c r="F4" s="344"/>
    </row>
    <row r="5" spans="1:22" x14ac:dyDescent="0.4">
      <c r="A5" s="138"/>
      <c r="B5" s="345"/>
      <c r="C5" s="345"/>
      <c r="D5" s="344"/>
      <c r="E5" s="346"/>
      <c r="F5" s="344"/>
    </row>
    <row r="6" spans="1:22" ht="20.399999999999999" x14ac:dyDescent="0.4">
      <c r="A6" s="111"/>
      <c r="B6" s="693" t="s">
        <v>596</v>
      </c>
      <c r="C6" s="693"/>
      <c r="D6" s="347"/>
      <c r="E6" s="348"/>
      <c r="F6" s="111"/>
    </row>
    <row r="7" spans="1:22" x14ac:dyDescent="0.4">
      <c r="A7" s="111"/>
      <c r="B7" s="345"/>
      <c r="C7" s="345"/>
      <c r="D7" s="344"/>
      <c r="E7" s="344"/>
      <c r="F7" s="344"/>
    </row>
    <row r="8" spans="1:22" s="31" customFormat="1" ht="17.399999999999999" x14ac:dyDescent="0.3">
      <c r="A8" s="121"/>
      <c r="B8" s="9" t="s">
        <v>2</v>
      </c>
      <c r="C8" s="349">
        <v>435.82</v>
      </c>
      <c r="D8" s="350" t="s">
        <v>3</v>
      </c>
      <c r="E8" s="351"/>
      <c r="F8" s="351"/>
      <c r="G8" s="352" t="s">
        <v>50</v>
      </c>
      <c r="I8" s="352"/>
    </row>
    <row r="9" spans="1:22" s="31" customFormat="1" ht="17.399999999999999" x14ac:dyDescent="0.3">
      <c r="A9" s="353"/>
      <c r="B9" s="9" t="s">
        <v>865</v>
      </c>
      <c r="C9" s="349">
        <v>307.76</v>
      </c>
      <c r="D9" s="350" t="s">
        <v>3</v>
      </c>
      <c r="E9" s="351"/>
      <c r="F9" s="351"/>
      <c r="G9" s="354" t="s">
        <v>50</v>
      </c>
      <c r="I9" s="352"/>
    </row>
    <row r="10" spans="1:22" s="31" customFormat="1" ht="17.399999999999999" x14ac:dyDescent="0.3">
      <c r="A10" s="353"/>
      <c r="B10" s="9" t="s">
        <v>6</v>
      </c>
      <c r="C10" s="349">
        <v>262.5</v>
      </c>
      <c r="D10" s="350" t="s">
        <v>3</v>
      </c>
      <c r="E10" s="355"/>
      <c r="F10" s="351"/>
      <c r="G10" s="352" t="s">
        <v>50</v>
      </c>
      <c r="I10" s="352"/>
    </row>
    <row r="11" spans="1:22" s="31" customFormat="1" ht="17.399999999999999" x14ac:dyDescent="0.3">
      <c r="A11" s="353"/>
      <c r="B11" s="9" t="s">
        <v>957</v>
      </c>
      <c r="C11" s="349">
        <f>SUM(C9:C10)</f>
        <v>570.26</v>
      </c>
      <c r="D11" s="350" t="s">
        <v>3</v>
      </c>
      <c r="E11" s="355"/>
      <c r="F11" s="351"/>
      <c r="G11" s="356" t="s">
        <v>10</v>
      </c>
      <c r="I11" s="352"/>
    </row>
    <row r="12" spans="1:22" s="31" customFormat="1" ht="17.399999999999999" x14ac:dyDescent="0.3">
      <c r="A12" s="353"/>
      <c r="B12" s="9" t="s">
        <v>897</v>
      </c>
      <c r="C12" s="349">
        <v>85.79</v>
      </c>
      <c r="D12" s="350" t="s">
        <v>10</v>
      </c>
      <c r="E12" s="355"/>
      <c r="F12" s="351"/>
      <c r="G12" s="352" t="s">
        <v>50</v>
      </c>
      <c r="I12" s="352"/>
    </row>
    <row r="14" spans="1:22" ht="33.6" x14ac:dyDescent="0.4">
      <c r="A14" s="16" t="s">
        <v>11</v>
      </c>
      <c r="B14" s="118" t="s">
        <v>12</v>
      </c>
      <c r="C14" s="357" t="s">
        <v>13</v>
      </c>
      <c r="D14" s="358" t="s">
        <v>14</v>
      </c>
      <c r="E14" s="359" t="s">
        <v>524</v>
      </c>
      <c r="F14" s="357" t="s">
        <v>525</v>
      </c>
    </row>
    <row r="15" spans="1:22" s="31" customFormat="1" x14ac:dyDescent="0.3">
      <c r="A15" s="349" t="s">
        <v>17</v>
      </c>
      <c r="B15" s="9" t="s">
        <v>18</v>
      </c>
      <c r="C15" s="360"/>
      <c r="D15" s="361"/>
      <c r="E15" s="362"/>
      <c r="F15" s="360"/>
      <c r="G15" s="363"/>
      <c r="H15" s="364"/>
      <c r="I15" s="365"/>
    </row>
    <row r="16" spans="1:22" s="31" customFormat="1" x14ac:dyDescent="0.3">
      <c r="A16" s="360" t="s">
        <v>19</v>
      </c>
      <c r="B16" s="6" t="s">
        <v>20</v>
      </c>
      <c r="C16" s="20" t="s">
        <v>21</v>
      </c>
      <c r="D16" s="366">
        <v>1</v>
      </c>
      <c r="E16" s="367"/>
      <c r="F16" s="368" t="str">
        <f>UPPER(LEFT(H16,1))&amp;MID(H16,2,255)</f>
        <v>Euros</v>
      </c>
      <c r="G16" s="369" t="s">
        <v>624</v>
      </c>
      <c r="H16" s="370" t="str">
        <f>K16&amp;N16&amp;Q16&amp;S16</f>
        <v>Euros</v>
      </c>
      <c r="I16" s="371">
        <f>+E16</f>
        <v>0</v>
      </c>
      <c r="J16" s="370">
        <f>INT(I16/1000000000)</f>
        <v>0</v>
      </c>
      <c r="K16" s="370" t="str">
        <f>VLOOKUP(J16,offre,2,FALSE)&amp;IF(J16=0,"",IF(J16=1,"milliard ","milliards "))</f>
        <v/>
      </c>
      <c r="L16" s="370">
        <f>+I16-J16*1000000000</f>
        <v>0</v>
      </c>
      <c r="M16" s="370">
        <f>INT(L16/1000000)</f>
        <v>0</v>
      </c>
      <c r="N16" s="370" t="str">
        <f>VLOOKUP(M16,offre,2,FALSE)&amp;IF(M16=0,"",IF(M16=1,"million ","millions "))</f>
        <v/>
      </c>
      <c r="O16" s="370">
        <f>+L16-M16*1000000</f>
        <v>0</v>
      </c>
      <c r="P16" s="370">
        <f>INT(O16/1000)</f>
        <v>0</v>
      </c>
      <c r="Q16" s="370" t="str">
        <f>IF(P16=0,"",IF(P16=1,"mille ",VLOOKUP(P16,offre,2,FALSE)&amp;"mille "))</f>
        <v/>
      </c>
      <c r="R16" s="370">
        <f>+O16-P16*1000</f>
        <v>0</v>
      </c>
      <c r="S16" s="370" t="str">
        <f>VLOOKUP(R16,offre,2,FALSE)&amp;"Euros"</f>
        <v>Euros</v>
      </c>
      <c r="T16" s="370"/>
      <c r="U16" s="370"/>
      <c r="V16" s="372" t="e">
        <f>UPPER(LEFT(#REF!,1))&amp;MID(#REF!,2,255)</f>
        <v>#REF!</v>
      </c>
    </row>
    <row r="17" spans="1:22" s="31" customFormat="1" x14ac:dyDescent="0.3">
      <c r="A17" s="681" t="s">
        <v>970</v>
      </c>
      <c r="B17" s="682" t="s">
        <v>971</v>
      </c>
      <c r="C17" s="681" t="s">
        <v>21</v>
      </c>
      <c r="D17" s="683">
        <v>1</v>
      </c>
      <c r="E17" s="686"/>
      <c r="F17" s="687"/>
      <c r="G17" s="369" t="s">
        <v>624</v>
      </c>
      <c r="H17" s="370" t="str">
        <f t="shared" ref="H17:H51" si="0">K17&amp;N17&amp;Q17&amp;S17</f>
        <v>Euros</v>
      </c>
      <c r="I17" s="371">
        <f t="shared" ref="I17:I51" si="1">+E17</f>
        <v>0</v>
      </c>
      <c r="J17" s="370">
        <f t="shared" ref="J17:J51" si="2">INT(I17/1000000000)</f>
        <v>0</v>
      </c>
      <c r="K17" s="370" t="str">
        <f t="shared" ref="K17:K51" si="3">VLOOKUP(J17,offre,2,FALSE)&amp;IF(J17=0,"",IF(J17=1,"milliard ","milliards "))</f>
        <v/>
      </c>
      <c r="L17" s="370">
        <f t="shared" ref="L17:L51" si="4">+I17-J17*1000000000</f>
        <v>0</v>
      </c>
      <c r="M17" s="370">
        <f t="shared" ref="M17:M51" si="5">INT(L17/1000000)</f>
        <v>0</v>
      </c>
      <c r="N17" s="370" t="str">
        <f t="shared" ref="N17:N51" si="6">VLOOKUP(M17,offre,2,FALSE)&amp;IF(M17=0,"",IF(M17=1,"million ","millions "))</f>
        <v/>
      </c>
      <c r="O17" s="370">
        <f t="shared" ref="O17:O51" si="7">+L17-M17*1000000</f>
        <v>0</v>
      </c>
      <c r="P17" s="370">
        <f t="shared" ref="P17:P51" si="8">INT(O17/1000)</f>
        <v>0</v>
      </c>
      <c r="Q17" s="370" t="str">
        <f t="shared" ref="Q17:Q51" si="9">IF(P17=0,"",IF(P17=1,"mille ",VLOOKUP(P17,offre,2,FALSE)&amp;"mille "))</f>
        <v/>
      </c>
      <c r="R17" s="370">
        <f t="shared" ref="R17:R51" si="10">+O17-P17*1000</f>
        <v>0</v>
      </c>
      <c r="S17" s="370" t="str">
        <f t="shared" ref="S17:S51" si="11">VLOOKUP(R17,offre,2,FALSE)&amp;"Euros"</f>
        <v>Euros</v>
      </c>
      <c r="T17" s="370"/>
      <c r="U17" s="370"/>
      <c r="V17" s="372" t="e">
        <f>UPPER(LEFT(#REF!,1))&amp;MID(#REF!,2,255)</f>
        <v>#REF!</v>
      </c>
    </row>
    <row r="18" spans="1:22" s="31" customFormat="1" x14ac:dyDescent="0.3">
      <c r="A18" s="681" t="s">
        <v>972</v>
      </c>
      <c r="B18" s="682" t="s">
        <v>973</v>
      </c>
      <c r="C18" s="681" t="s">
        <v>21</v>
      </c>
      <c r="D18" s="683">
        <v>1</v>
      </c>
      <c r="E18" s="686"/>
      <c r="F18" s="687"/>
      <c r="G18" s="369"/>
      <c r="H18" s="370"/>
      <c r="I18" s="371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0"/>
      <c r="V18" s="372"/>
    </row>
    <row r="19" spans="1:22" s="31" customFormat="1" x14ac:dyDescent="0.3">
      <c r="A19" s="349" t="s">
        <v>22</v>
      </c>
      <c r="B19" s="9" t="s">
        <v>23</v>
      </c>
      <c r="C19" s="20"/>
      <c r="D19" s="373"/>
      <c r="E19" s="367"/>
      <c r="F19" s="368"/>
      <c r="G19" s="369" t="s">
        <v>624</v>
      </c>
      <c r="H19" s="370" t="str">
        <f t="shared" si="0"/>
        <v>Euros</v>
      </c>
      <c r="I19" s="371">
        <f t="shared" si="1"/>
        <v>0</v>
      </c>
      <c r="J19" s="370">
        <f t="shared" si="2"/>
        <v>0</v>
      </c>
      <c r="K19" s="370" t="str">
        <f t="shared" si="3"/>
        <v/>
      </c>
      <c r="L19" s="370">
        <f t="shared" si="4"/>
        <v>0</v>
      </c>
      <c r="M19" s="370">
        <f t="shared" si="5"/>
        <v>0</v>
      </c>
      <c r="N19" s="370" t="str">
        <f t="shared" si="6"/>
        <v/>
      </c>
      <c r="O19" s="370">
        <f t="shared" si="7"/>
        <v>0</v>
      </c>
      <c r="P19" s="370">
        <f t="shared" si="8"/>
        <v>0</v>
      </c>
      <c r="Q19" s="370" t="str">
        <f t="shared" si="9"/>
        <v/>
      </c>
      <c r="R19" s="370">
        <f t="shared" si="10"/>
        <v>0</v>
      </c>
      <c r="S19" s="370" t="str">
        <f t="shared" si="11"/>
        <v>Euros</v>
      </c>
      <c r="T19" s="370"/>
      <c r="U19" s="370"/>
      <c r="V19" s="372" t="e">
        <f>UPPER(LEFT(#REF!,1))&amp;MID(#REF!,2,255)</f>
        <v>#REF!</v>
      </c>
    </row>
    <row r="20" spans="1:22" s="31" customFormat="1" x14ac:dyDescent="0.3">
      <c r="A20" s="360" t="s">
        <v>24</v>
      </c>
      <c r="B20" s="6" t="s">
        <v>25</v>
      </c>
      <c r="C20" s="20" t="s">
        <v>21</v>
      </c>
      <c r="D20" s="366">
        <v>1</v>
      </c>
      <c r="E20" s="367"/>
      <c r="F20" s="368" t="str">
        <f>UPPER(LEFT(H20,1))&amp;MID(H20,2,255)</f>
        <v>Euros</v>
      </c>
      <c r="G20" s="369" t="s">
        <v>624</v>
      </c>
      <c r="H20" s="370" t="str">
        <f t="shared" si="0"/>
        <v>Euros</v>
      </c>
      <c r="I20" s="371">
        <f t="shared" si="1"/>
        <v>0</v>
      </c>
      <c r="J20" s="370">
        <f t="shared" si="2"/>
        <v>0</v>
      </c>
      <c r="K20" s="370" t="str">
        <f t="shared" si="3"/>
        <v/>
      </c>
      <c r="L20" s="370">
        <f t="shared" si="4"/>
        <v>0</v>
      </c>
      <c r="M20" s="370">
        <f t="shared" si="5"/>
        <v>0</v>
      </c>
      <c r="N20" s="370" t="str">
        <f t="shared" si="6"/>
        <v/>
      </c>
      <c r="O20" s="370">
        <f t="shared" si="7"/>
        <v>0</v>
      </c>
      <c r="P20" s="370">
        <f t="shared" si="8"/>
        <v>0</v>
      </c>
      <c r="Q20" s="370" t="str">
        <f t="shared" si="9"/>
        <v/>
      </c>
      <c r="R20" s="370">
        <f t="shared" si="10"/>
        <v>0</v>
      </c>
      <c r="S20" s="370" t="str">
        <f t="shared" si="11"/>
        <v>Euros</v>
      </c>
      <c r="T20" s="370"/>
      <c r="U20" s="370"/>
      <c r="V20" s="372" t="e">
        <f>UPPER(LEFT(#REF!,1))&amp;MID(#REF!,2,255)</f>
        <v>#REF!</v>
      </c>
    </row>
    <row r="21" spans="1:22" x14ac:dyDescent="0.4">
      <c r="A21" s="374" t="s">
        <v>26</v>
      </c>
      <c r="B21" s="27" t="s">
        <v>27</v>
      </c>
      <c r="C21" s="375"/>
      <c r="D21" s="376"/>
      <c r="E21" s="367"/>
      <c r="F21" s="368"/>
      <c r="G21" s="369" t="s">
        <v>624</v>
      </c>
      <c r="H21" s="370" t="str">
        <f t="shared" si="0"/>
        <v>Euros</v>
      </c>
      <c r="I21" s="371">
        <f t="shared" si="1"/>
        <v>0</v>
      </c>
      <c r="J21" s="370">
        <f t="shared" si="2"/>
        <v>0</v>
      </c>
      <c r="K21" s="370" t="str">
        <f t="shared" si="3"/>
        <v/>
      </c>
      <c r="L21" s="370">
        <f t="shared" si="4"/>
        <v>0</v>
      </c>
      <c r="M21" s="370">
        <f t="shared" si="5"/>
        <v>0</v>
      </c>
      <c r="N21" s="370" t="str">
        <f t="shared" si="6"/>
        <v/>
      </c>
      <c r="O21" s="370">
        <f t="shared" si="7"/>
        <v>0</v>
      </c>
      <c r="P21" s="370">
        <f t="shared" si="8"/>
        <v>0</v>
      </c>
      <c r="Q21" s="370" t="str">
        <f t="shared" si="9"/>
        <v/>
      </c>
      <c r="R21" s="370">
        <f t="shared" si="10"/>
        <v>0</v>
      </c>
      <c r="S21" s="370" t="str">
        <f t="shared" si="11"/>
        <v>Euros</v>
      </c>
      <c r="T21" s="370"/>
      <c r="U21" s="370"/>
      <c r="V21" s="372" t="e">
        <f>UPPER(LEFT(#REF!,1))&amp;MID(#REF!,2,255)</f>
        <v>#REF!</v>
      </c>
    </row>
    <row r="22" spans="1:22" ht="17.399999999999999" x14ac:dyDescent="0.4">
      <c r="A22" s="377" t="s">
        <v>28</v>
      </c>
      <c r="B22" s="6" t="s">
        <v>29</v>
      </c>
      <c r="C22" s="378" t="s">
        <v>30</v>
      </c>
      <c r="D22" s="366">
        <v>1</v>
      </c>
      <c r="E22" s="367"/>
      <c r="F22" s="368" t="str">
        <f>UPPER(LEFT(H22,1))&amp;MID(H22,2,255)</f>
        <v>Euros</v>
      </c>
      <c r="G22" s="369" t="s">
        <v>624</v>
      </c>
      <c r="H22" s="370" t="str">
        <f t="shared" si="0"/>
        <v>Euros</v>
      </c>
      <c r="I22" s="371">
        <f t="shared" si="1"/>
        <v>0</v>
      </c>
      <c r="J22" s="370">
        <f t="shared" si="2"/>
        <v>0</v>
      </c>
      <c r="K22" s="370" t="str">
        <f t="shared" si="3"/>
        <v/>
      </c>
      <c r="L22" s="370">
        <f t="shared" si="4"/>
        <v>0</v>
      </c>
      <c r="M22" s="370">
        <f t="shared" si="5"/>
        <v>0</v>
      </c>
      <c r="N22" s="370" t="str">
        <f t="shared" si="6"/>
        <v/>
      </c>
      <c r="O22" s="370">
        <f t="shared" si="7"/>
        <v>0</v>
      </c>
      <c r="P22" s="370">
        <f t="shared" si="8"/>
        <v>0</v>
      </c>
      <c r="Q22" s="370" t="str">
        <f t="shared" si="9"/>
        <v/>
      </c>
      <c r="R22" s="370">
        <f t="shared" si="10"/>
        <v>0</v>
      </c>
      <c r="S22" s="370" t="str">
        <f t="shared" si="11"/>
        <v>Euros</v>
      </c>
      <c r="T22" s="370"/>
      <c r="U22" s="370"/>
      <c r="V22" s="372" t="e">
        <f>UPPER(LEFT(#REF!,1))&amp;MID(#REF!,2,255)</f>
        <v>#REF!</v>
      </c>
    </row>
    <row r="23" spans="1:22" x14ac:dyDescent="0.4">
      <c r="A23" s="379" t="s">
        <v>31</v>
      </c>
      <c r="B23" s="9" t="s">
        <v>32</v>
      </c>
      <c r="C23" s="380"/>
      <c r="D23" s="376"/>
      <c r="E23" s="367"/>
      <c r="F23" s="368"/>
      <c r="G23" s="369" t="s">
        <v>624</v>
      </c>
      <c r="H23" s="370" t="str">
        <f t="shared" si="0"/>
        <v>Euros</v>
      </c>
      <c r="I23" s="371">
        <f t="shared" si="1"/>
        <v>0</v>
      </c>
      <c r="J23" s="370">
        <f t="shared" si="2"/>
        <v>0</v>
      </c>
      <c r="K23" s="370" t="str">
        <f t="shared" si="3"/>
        <v/>
      </c>
      <c r="L23" s="370">
        <f t="shared" si="4"/>
        <v>0</v>
      </c>
      <c r="M23" s="370">
        <f t="shared" si="5"/>
        <v>0</v>
      </c>
      <c r="N23" s="370" t="str">
        <f t="shared" si="6"/>
        <v/>
      </c>
      <c r="O23" s="370">
        <f t="shared" si="7"/>
        <v>0</v>
      </c>
      <c r="P23" s="370">
        <f t="shared" si="8"/>
        <v>0</v>
      </c>
      <c r="Q23" s="370" t="str">
        <f t="shared" si="9"/>
        <v/>
      </c>
      <c r="R23" s="370">
        <f t="shared" si="10"/>
        <v>0</v>
      </c>
      <c r="S23" s="370" t="str">
        <f t="shared" si="11"/>
        <v>Euros</v>
      </c>
      <c r="T23" s="370"/>
      <c r="U23" s="370"/>
      <c r="V23" s="372" t="e">
        <f>UPPER(LEFT(#REF!,1))&amp;MID(#REF!,2,255)</f>
        <v>#REF!</v>
      </c>
    </row>
    <row r="24" spans="1:22" ht="17.399999999999999" x14ac:dyDescent="0.4">
      <c r="A24" s="378" t="s">
        <v>33</v>
      </c>
      <c r="B24" s="6" t="s">
        <v>34</v>
      </c>
      <c r="C24" s="378" t="s">
        <v>30</v>
      </c>
      <c r="D24" s="366">
        <v>1</v>
      </c>
      <c r="E24" s="367"/>
      <c r="F24" s="368" t="str">
        <f>UPPER(LEFT(H24,1))&amp;MID(H24,2,255)</f>
        <v>Euros</v>
      </c>
      <c r="G24" s="369" t="s">
        <v>624</v>
      </c>
      <c r="H24" s="370" t="str">
        <f t="shared" si="0"/>
        <v>Euros</v>
      </c>
      <c r="I24" s="371">
        <f t="shared" si="1"/>
        <v>0</v>
      </c>
      <c r="J24" s="370">
        <f t="shared" si="2"/>
        <v>0</v>
      </c>
      <c r="K24" s="370" t="str">
        <f t="shared" si="3"/>
        <v/>
      </c>
      <c r="L24" s="370">
        <f t="shared" si="4"/>
        <v>0</v>
      </c>
      <c r="M24" s="370">
        <f t="shared" si="5"/>
        <v>0</v>
      </c>
      <c r="N24" s="370" t="str">
        <f t="shared" si="6"/>
        <v/>
      </c>
      <c r="O24" s="370">
        <f t="shared" si="7"/>
        <v>0</v>
      </c>
      <c r="P24" s="370">
        <f t="shared" si="8"/>
        <v>0</v>
      </c>
      <c r="Q24" s="370" t="str">
        <f t="shared" si="9"/>
        <v/>
      </c>
      <c r="R24" s="370">
        <f t="shared" si="10"/>
        <v>0</v>
      </c>
      <c r="S24" s="370" t="str">
        <f t="shared" si="11"/>
        <v>Euros</v>
      </c>
      <c r="T24" s="370"/>
      <c r="U24" s="370"/>
      <c r="V24" s="372" t="e">
        <f>UPPER(LEFT(#REF!,1))&amp;MID(#REF!,2,255)</f>
        <v>#REF!</v>
      </c>
    </row>
    <row r="25" spans="1:22" ht="17.399999999999999" x14ac:dyDescent="0.4">
      <c r="A25" s="378" t="s">
        <v>35</v>
      </c>
      <c r="B25" s="34" t="s">
        <v>36</v>
      </c>
      <c r="C25" s="378" t="s">
        <v>30</v>
      </c>
      <c r="D25" s="366">
        <v>1</v>
      </c>
      <c r="E25" s="367"/>
      <c r="F25" s="368" t="str">
        <f>UPPER(LEFT(H25,1))&amp;MID(H25,2,255)</f>
        <v>Euros</v>
      </c>
      <c r="G25" s="369" t="s">
        <v>624</v>
      </c>
      <c r="H25" s="370" t="str">
        <f t="shared" si="0"/>
        <v>Euros</v>
      </c>
      <c r="I25" s="371">
        <f t="shared" si="1"/>
        <v>0</v>
      </c>
      <c r="J25" s="370">
        <f t="shared" si="2"/>
        <v>0</v>
      </c>
      <c r="K25" s="370" t="str">
        <f t="shared" si="3"/>
        <v/>
      </c>
      <c r="L25" s="370">
        <f t="shared" si="4"/>
        <v>0</v>
      </c>
      <c r="M25" s="370">
        <f t="shared" si="5"/>
        <v>0</v>
      </c>
      <c r="N25" s="370" t="str">
        <f t="shared" si="6"/>
        <v/>
      </c>
      <c r="O25" s="370">
        <f t="shared" si="7"/>
        <v>0</v>
      </c>
      <c r="P25" s="370">
        <f t="shared" si="8"/>
        <v>0</v>
      </c>
      <c r="Q25" s="370" t="str">
        <f t="shared" si="9"/>
        <v/>
      </c>
      <c r="R25" s="370">
        <f t="shared" si="10"/>
        <v>0</v>
      </c>
      <c r="S25" s="370" t="str">
        <f t="shared" si="11"/>
        <v>Euros</v>
      </c>
      <c r="T25" s="370"/>
      <c r="U25" s="370"/>
      <c r="V25" s="372" t="e">
        <f>UPPER(LEFT(#REF!,1))&amp;MID(#REF!,2,255)</f>
        <v>#REF!</v>
      </c>
    </row>
    <row r="26" spans="1:22" x14ac:dyDescent="0.4">
      <c r="A26" s="364"/>
      <c r="B26" s="9"/>
      <c r="C26" s="364"/>
      <c r="D26" s="376"/>
      <c r="E26" s="367"/>
      <c r="F26" s="368"/>
      <c r="G26" s="369" t="s">
        <v>624</v>
      </c>
      <c r="H26" s="370" t="str">
        <f t="shared" si="0"/>
        <v>Euros</v>
      </c>
      <c r="I26" s="371">
        <f t="shared" si="1"/>
        <v>0</v>
      </c>
      <c r="J26" s="370">
        <f t="shared" si="2"/>
        <v>0</v>
      </c>
      <c r="K26" s="370" t="str">
        <f t="shared" si="3"/>
        <v/>
      </c>
      <c r="L26" s="370">
        <f t="shared" si="4"/>
        <v>0</v>
      </c>
      <c r="M26" s="370">
        <f t="shared" si="5"/>
        <v>0</v>
      </c>
      <c r="N26" s="370" t="str">
        <f t="shared" si="6"/>
        <v/>
      </c>
      <c r="O26" s="370">
        <f t="shared" si="7"/>
        <v>0</v>
      </c>
      <c r="P26" s="370">
        <f t="shared" si="8"/>
        <v>0</v>
      </c>
      <c r="Q26" s="370" t="str">
        <f t="shared" si="9"/>
        <v/>
      </c>
      <c r="R26" s="370">
        <f t="shared" si="10"/>
        <v>0</v>
      </c>
      <c r="S26" s="370" t="str">
        <f t="shared" si="11"/>
        <v>Euros</v>
      </c>
      <c r="T26" s="370"/>
      <c r="U26" s="370"/>
      <c r="V26" s="372" t="e">
        <f>UPPER(LEFT(#REF!,1))&amp;MID(#REF!,2,255)</f>
        <v>#REF!</v>
      </c>
    </row>
    <row r="27" spans="1:22" x14ac:dyDescent="0.4">
      <c r="A27" s="381"/>
      <c r="B27" s="38" t="s">
        <v>851</v>
      </c>
      <c r="C27" s="377"/>
      <c r="D27" s="382"/>
      <c r="E27" s="367"/>
      <c r="F27" s="368"/>
      <c r="G27" s="369" t="s">
        <v>624</v>
      </c>
      <c r="H27" s="370" t="str">
        <f t="shared" si="0"/>
        <v>Euros</v>
      </c>
      <c r="I27" s="371">
        <f t="shared" si="1"/>
        <v>0</v>
      </c>
      <c r="J27" s="370">
        <f t="shared" si="2"/>
        <v>0</v>
      </c>
      <c r="K27" s="370" t="str">
        <f t="shared" si="3"/>
        <v/>
      </c>
      <c r="L27" s="370">
        <f t="shared" si="4"/>
        <v>0</v>
      </c>
      <c r="M27" s="370">
        <f t="shared" si="5"/>
        <v>0</v>
      </c>
      <c r="N27" s="370" t="str">
        <f t="shared" si="6"/>
        <v/>
      </c>
      <c r="O27" s="370">
        <f t="shared" si="7"/>
        <v>0</v>
      </c>
      <c r="P27" s="370">
        <f t="shared" si="8"/>
        <v>0</v>
      </c>
      <c r="Q27" s="370" t="str">
        <f t="shared" si="9"/>
        <v/>
      </c>
      <c r="R27" s="370">
        <f t="shared" si="10"/>
        <v>0</v>
      </c>
      <c r="S27" s="370" t="str">
        <f t="shared" si="11"/>
        <v>Euros</v>
      </c>
      <c r="T27" s="370"/>
      <c r="U27" s="370"/>
      <c r="V27" s="372" t="e">
        <f>UPPER(LEFT(#REF!,1))&amp;MID(#REF!,2,255)</f>
        <v>#REF!</v>
      </c>
    </row>
    <row r="28" spans="1:22" x14ac:dyDescent="0.4">
      <c r="A28" s="364" t="s">
        <v>38</v>
      </c>
      <c r="B28" s="39" t="s">
        <v>39</v>
      </c>
      <c r="C28" s="383"/>
      <c r="D28" s="376"/>
      <c r="E28" s="367"/>
      <c r="F28" s="368"/>
      <c r="G28" s="369" t="s">
        <v>624</v>
      </c>
      <c r="H28" s="370" t="str">
        <f t="shared" si="0"/>
        <v>Euros</v>
      </c>
      <c r="I28" s="371">
        <f t="shared" si="1"/>
        <v>0</v>
      </c>
      <c r="J28" s="370">
        <f t="shared" si="2"/>
        <v>0</v>
      </c>
      <c r="K28" s="370" t="str">
        <f t="shared" si="3"/>
        <v/>
      </c>
      <c r="L28" s="370">
        <f t="shared" si="4"/>
        <v>0</v>
      </c>
      <c r="M28" s="370">
        <f t="shared" si="5"/>
        <v>0</v>
      </c>
      <c r="N28" s="370" t="str">
        <f t="shared" si="6"/>
        <v/>
      </c>
      <c r="O28" s="370">
        <f t="shared" si="7"/>
        <v>0</v>
      </c>
      <c r="P28" s="370">
        <f t="shared" si="8"/>
        <v>0</v>
      </c>
      <c r="Q28" s="370" t="str">
        <f t="shared" si="9"/>
        <v/>
      </c>
      <c r="R28" s="370">
        <f t="shared" si="10"/>
        <v>0</v>
      </c>
      <c r="S28" s="370" t="str">
        <f t="shared" si="11"/>
        <v>Euros</v>
      </c>
      <c r="T28" s="370"/>
      <c r="U28" s="370"/>
      <c r="V28" s="372" t="e">
        <f>UPPER(LEFT(#REF!,1))&amp;MID(#REF!,2,255)</f>
        <v>#REF!</v>
      </c>
    </row>
    <row r="29" spans="1:22" x14ac:dyDescent="0.4">
      <c r="A29" s="364" t="s">
        <v>40</v>
      </c>
      <c r="B29" s="39" t="s">
        <v>41</v>
      </c>
      <c r="C29" s="383"/>
      <c r="D29" s="376"/>
      <c r="E29" s="367"/>
      <c r="F29" s="368"/>
      <c r="G29" s="369" t="s">
        <v>624</v>
      </c>
      <c r="H29" s="370" t="str">
        <f t="shared" si="0"/>
        <v>Euros</v>
      </c>
      <c r="I29" s="371">
        <f t="shared" si="1"/>
        <v>0</v>
      </c>
      <c r="J29" s="370">
        <f t="shared" si="2"/>
        <v>0</v>
      </c>
      <c r="K29" s="370" t="str">
        <f t="shared" si="3"/>
        <v/>
      </c>
      <c r="L29" s="370">
        <f t="shared" si="4"/>
        <v>0</v>
      </c>
      <c r="M29" s="370">
        <f t="shared" si="5"/>
        <v>0</v>
      </c>
      <c r="N29" s="370" t="str">
        <f t="shared" si="6"/>
        <v/>
      </c>
      <c r="O29" s="370">
        <f t="shared" si="7"/>
        <v>0</v>
      </c>
      <c r="P29" s="370">
        <f t="shared" si="8"/>
        <v>0</v>
      </c>
      <c r="Q29" s="370" t="str">
        <f t="shared" si="9"/>
        <v/>
      </c>
      <c r="R29" s="370">
        <f t="shared" si="10"/>
        <v>0</v>
      </c>
      <c r="S29" s="370" t="str">
        <f t="shared" si="11"/>
        <v>Euros</v>
      </c>
      <c r="T29" s="370"/>
      <c r="U29" s="370"/>
      <c r="V29" s="372" t="e">
        <f>UPPER(LEFT(#REF!,1))&amp;MID(#REF!,2,255)</f>
        <v>#REF!</v>
      </c>
    </row>
    <row r="30" spans="1:22" ht="17.399999999999999" x14ac:dyDescent="0.4">
      <c r="A30" s="377" t="s">
        <v>42</v>
      </c>
      <c r="B30" s="41" t="s">
        <v>841</v>
      </c>
      <c r="C30" s="375" t="s">
        <v>30</v>
      </c>
      <c r="D30" s="366">
        <v>1</v>
      </c>
      <c r="E30" s="367"/>
      <c r="F30" s="368" t="str">
        <f>UPPER(LEFT(H30,1))&amp;MID(H30,2,255)</f>
        <v>Euros</v>
      </c>
      <c r="G30" s="369" t="s">
        <v>624</v>
      </c>
      <c r="H30" s="370" t="str">
        <f t="shared" si="0"/>
        <v>Euros</v>
      </c>
      <c r="I30" s="371">
        <f t="shared" si="1"/>
        <v>0</v>
      </c>
      <c r="J30" s="370">
        <f t="shared" si="2"/>
        <v>0</v>
      </c>
      <c r="K30" s="370" t="str">
        <f t="shared" si="3"/>
        <v/>
      </c>
      <c r="L30" s="370">
        <f t="shared" si="4"/>
        <v>0</v>
      </c>
      <c r="M30" s="370">
        <f t="shared" si="5"/>
        <v>0</v>
      </c>
      <c r="N30" s="370" t="str">
        <f t="shared" si="6"/>
        <v/>
      </c>
      <c r="O30" s="370">
        <f t="shared" si="7"/>
        <v>0</v>
      </c>
      <c r="P30" s="370">
        <f t="shared" si="8"/>
        <v>0</v>
      </c>
      <c r="Q30" s="370" t="str">
        <f t="shared" si="9"/>
        <v/>
      </c>
      <c r="R30" s="370">
        <f t="shared" si="10"/>
        <v>0</v>
      </c>
      <c r="S30" s="370" t="str">
        <f t="shared" si="11"/>
        <v>Euros</v>
      </c>
      <c r="T30" s="370"/>
      <c r="U30" s="370"/>
      <c r="V30" s="372" t="e">
        <f>UPPER(LEFT(#REF!,1))&amp;MID(#REF!,2,255)</f>
        <v>#REF!</v>
      </c>
    </row>
    <row r="31" spans="1:22" ht="17.399999999999999" x14ac:dyDescent="0.4">
      <c r="A31" s="377" t="s">
        <v>44</v>
      </c>
      <c r="B31" s="41" t="s">
        <v>842</v>
      </c>
      <c r="C31" s="375" t="s">
        <v>30</v>
      </c>
      <c r="D31" s="366">
        <v>1</v>
      </c>
      <c r="E31" s="367"/>
      <c r="F31" s="368" t="str">
        <f>UPPER(LEFT(H31,1))&amp;MID(H31,2,255)</f>
        <v>Euros</v>
      </c>
      <c r="G31" s="369" t="s">
        <v>624</v>
      </c>
      <c r="H31" s="370" t="str">
        <f>K31&amp;N31&amp;Q31&amp;S31</f>
        <v>Euros</v>
      </c>
      <c r="I31" s="371">
        <f>+E31</f>
        <v>0</v>
      </c>
      <c r="J31" s="370">
        <f>INT(I31/1000000000)</f>
        <v>0</v>
      </c>
      <c r="K31" s="370" t="str">
        <f>VLOOKUP(J31,offre,2,FALSE)&amp;IF(J31=0,"",IF(J31=1,"milliard ","milliards "))</f>
        <v/>
      </c>
      <c r="L31" s="370">
        <f>+I31-J31*1000000000</f>
        <v>0</v>
      </c>
      <c r="M31" s="370">
        <f>INT(L31/1000000)</f>
        <v>0</v>
      </c>
      <c r="N31" s="370" t="str">
        <f>VLOOKUP(M31,offre,2,FALSE)&amp;IF(M31=0,"",IF(M31=1,"million ","millions "))</f>
        <v/>
      </c>
      <c r="O31" s="370">
        <f>+L31-M31*1000000</f>
        <v>0</v>
      </c>
      <c r="P31" s="370">
        <f>INT(O31/1000)</f>
        <v>0</v>
      </c>
      <c r="Q31" s="370" t="str">
        <f>IF(P31=0,"",IF(P31=1,"mille ",VLOOKUP(P31,offre,2,FALSE)&amp;"mille "))</f>
        <v/>
      </c>
      <c r="R31" s="370">
        <f>+O31-P31*1000</f>
        <v>0</v>
      </c>
      <c r="S31" s="370" t="str">
        <f>VLOOKUP(R31,offre,2,FALSE)&amp;"Euros"</f>
        <v>Euros</v>
      </c>
      <c r="T31" s="370"/>
      <c r="U31" s="370"/>
      <c r="V31" s="372" t="e">
        <f>UPPER(LEFT(#REF!,1))&amp;MID(#REF!,2,255)</f>
        <v>#REF!</v>
      </c>
    </row>
    <row r="32" spans="1:22" ht="17.399999999999999" x14ac:dyDescent="0.4">
      <c r="A32" s="377" t="s">
        <v>46</v>
      </c>
      <c r="B32" s="34" t="s">
        <v>47</v>
      </c>
      <c r="C32" s="375" t="s">
        <v>30</v>
      </c>
      <c r="D32" s="366">
        <v>1</v>
      </c>
      <c r="E32" s="367"/>
      <c r="F32" s="368" t="str">
        <f>UPPER(LEFT(H32,1))&amp;MID(H32,2,255)</f>
        <v>Euros</v>
      </c>
      <c r="G32" s="369" t="s">
        <v>624</v>
      </c>
      <c r="H32" s="370" t="str">
        <f t="shared" si="0"/>
        <v>Euros</v>
      </c>
      <c r="I32" s="371">
        <f t="shared" si="1"/>
        <v>0</v>
      </c>
      <c r="J32" s="370">
        <f t="shared" si="2"/>
        <v>0</v>
      </c>
      <c r="K32" s="370" t="str">
        <f t="shared" si="3"/>
        <v/>
      </c>
      <c r="L32" s="370">
        <f t="shared" si="4"/>
        <v>0</v>
      </c>
      <c r="M32" s="370">
        <f t="shared" si="5"/>
        <v>0</v>
      </c>
      <c r="N32" s="370" t="str">
        <f t="shared" si="6"/>
        <v/>
      </c>
      <c r="O32" s="370">
        <f t="shared" si="7"/>
        <v>0</v>
      </c>
      <c r="P32" s="370">
        <f t="shared" si="8"/>
        <v>0</v>
      </c>
      <c r="Q32" s="370" t="str">
        <f t="shared" si="9"/>
        <v/>
      </c>
      <c r="R32" s="370">
        <f t="shared" si="10"/>
        <v>0</v>
      </c>
      <c r="S32" s="370" t="str">
        <f t="shared" si="11"/>
        <v>Euros</v>
      </c>
      <c r="T32" s="370"/>
      <c r="U32" s="370"/>
      <c r="V32" s="372" t="e">
        <f>UPPER(LEFT(#REF!,1))&amp;MID(#REF!,2,255)</f>
        <v>#REF!</v>
      </c>
    </row>
    <row r="33" spans="1:22" ht="17.399999999999999" x14ac:dyDescent="0.4">
      <c r="A33" s="377" t="s">
        <v>48</v>
      </c>
      <c r="B33" s="34" t="s">
        <v>949</v>
      </c>
      <c r="C33" s="375" t="s">
        <v>30</v>
      </c>
      <c r="D33" s="366">
        <v>1</v>
      </c>
      <c r="E33" s="367"/>
      <c r="F33" s="368" t="str">
        <f>UPPER(LEFT(H33,1))&amp;MID(H33,2,255)</f>
        <v>Euros</v>
      </c>
      <c r="G33" s="369" t="s">
        <v>624</v>
      </c>
      <c r="H33" s="370" t="str">
        <f t="shared" si="0"/>
        <v>Euros</v>
      </c>
      <c r="I33" s="371">
        <f t="shared" si="1"/>
        <v>0</v>
      </c>
      <c r="J33" s="370">
        <f t="shared" si="2"/>
        <v>0</v>
      </c>
      <c r="K33" s="370" t="str">
        <f t="shared" si="3"/>
        <v/>
      </c>
      <c r="L33" s="370">
        <f t="shared" si="4"/>
        <v>0</v>
      </c>
      <c r="M33" s="370">
        <f t="shared" si="5"/>
        <v>0</v>
      </c>
      <c r="N33" s="370" t="str">
        <f t="shared" si="6"/>
        <v/>
      </c>
      <c r="O33" s="370">
        <f t="shared" si="7"/>
        <v>0</v>
      </c>
      <c r="P33" s="370">
        <f t="shared" si="8"/>
        <v>0</v>
      </c>
      <c r="Q33" s="370" t="str">
        <f t="shared" si="9"/>
        <v/>
      </c>
      <c r="R33" s="370">
        <f t="shared" si="10"/>
        <v>0</v>
      </c>
      <c r="S33" s="370" t="str">
        <f t="shared" si="11"/>
        <v>Euros</v>
      </c>
      <c r="T33" s="370"/>
      <c r="U33" s="370"/>
      <c r="V33" s="372" t="e">
        <f>UPPER(LEFT(#REF!,1))&amp;MID(#REF!,2,255)</f>
        <v>#REF!</v>
      </c>
    </row>
    <row r="34" spans="1:22" x14ac:dyDescent="0.4">
      <c r="A34" s="364" t="s">
        <v>51</v>
      </c>
      <c r="B34" s="9" t="s">
        <v>674</v>
      </c>
      <c r="C34" s="43"/>
      <c r="D34" s="376"/>
      <c r="E34" s="367"/>
      <c r="F34" s="368"/>
      <c r="G34" s="369" t="s">
        <v>624</v>
      </c>
      <c r="H34" s="370" t="str">
        <f t="shared" si="0"/>
        <v>Euros</v>
      </c>
      <c r="I34" s="371">
        <f t="shared" si="1"/>
        <v>0</v>
      </c>
      <c r="J34" s="370">
        <f t="shared" si="2"/>
        <v>0</v>
      </c>
      <c r="K34" s="370" t="str">
        <f t="shared" si="3"/>
        <v/>
      </c>
      <c r="L34" s="370">
        <f t="shared" si="4"/>
        <v>0</v>
      </c>
      <c r="M34" s="370">
        <f t="shared" si="5"/>
        <v>0</v>
      </c>
      <c r="N34" s="370" t="str">
        <f t="shared" si="6"/>
        <v/>
      </c>
      <c r="O34" s="370">
        <f t="shared" si="7"/>
        <v>0</v>
      </c>
      <c r="P34" s="370">
        <f t="shared" si="8"/>
        <v>0</v>
      </c>
      <c r="Q34" s="370" t="str">
        <f t="shared" si="9"/>
        <v/>
      </c>
      <c r="R34" s="370">
        <f t="shared" si="10"/>
        <v>0</v>
      </c>
      <c r="S34" s="370" t="str">
        <f t="shared" si="11"/>
        <v>Euros</v>
      </c>
      <c r="T34" s="370"/>
      <c r="U34" s="370"/>
      <c r="V34" s="372" t="e">
        <f>UPPER(LEFT(#REF!,1))&amp;MID(#REF!,2,255)</f>
        <v>#REF!</v>
      </c>
    </row>
    <row r="35" spans="1:22" x14ac:dyDescent="0.4">
      <c r="A35" s="364"/>
      <c r="B35" s="39" t="s">
        <v>53</v>
      </c>
      <c r="C35" s="43"/>
      <c r="D35" s="376"/>
      <c r="E35" s="367"/>
      <c r="F35" s="368"/>
      <c r="G35" s="369" t="s">
        <v>624</v>
      </c>
      <c r="H35" s="370" t="str">
        <f t="shared" si="0"/>
        <v>Euros</v>
      </c>
      <c r="I35" s="371">
        <f t="shared" si="1"/>
        <v>0</v>
      </c>
      <c r="J35" s="370">
        <f t="shared" si="2"/>
        <v>0</v>
      </c>
      <c r="K35" s="370" t="str">
        <f t="shared" si="3"/>
        <v/>
      </c>
      <c r="L35" s="370">
        <f t="shared" si="4"/>
        <v>0</v>
      </c>
      <c r="M35" s="370">
        <f t="shared" si="5"/>
        <v>0</v>
      </c>
      <c r="N35" s="370" t="str">
        <f t="shared" si="6"/>
        <v/>
      </c>
      <c r="O35" s="370">
        <f t="shared" si="7"/>
        <v>0</v>
      </c>
      <c r="P35" s="370">
        <f t="shared" si="8"/>
        <v>0</v>
      </c>
      <c r="Q35" s="370" t="str">
        <f t="shared" si="9"/>
        <v/>
      </c>
      <c r="R35" s="370">
        <f t="shared" si="10"/>
        <v>0</v>
      </c>
      <c r="S35" s="370" t="str">
        <f t="shared" si="11"/>
        <v>Euros</v>
      </c>
      <c r="T35" s="370"/>
      <c r="U35" s="370"/>
      <c r="V35" s="372" t="e">
        <f>UPPER(LEFT(#REF!,1))&amp;MID(#REF!,2,255)</f>
        <v>#REF!</v>
      </c>
    </row>
    <row r="36" spans="1:22" ht="17.399999999999999" x14ac:dyDescent="0.4">
      <c r="A36" s="378" t="s">
        <v>54</v>
      </c>
      <c r="B36" s="34" t="s">
        <v>843</v>
      </c>
      <c r="C36" s="378" t="s">
        <v>30</v>
      </c>
      <c r="D36" s="366">
        <v>1</v>
      </c>
      <c r="E36" s="367"/>
      <c r="F36" s="368" t="str">
        <f>UPPER(LEFT(H36,1))&amp;MID(H36,2,255)</f>
        <v>Euros</v>
      </c>
      <c r="G36" s="369" t="s">
        <v>624</v>
      </c>
      <c r="H36" s="370" t="str">
        <f t="shared" si="0"/>
        <v>Euros</v>
      </c>
      <c r="I36" s="371">
        <f t="shared" si="1"/>
        <v>0</v>
      </c>
      <c r="J36" s="370">
        <f t="shared" si="2"/>
        <v>0</v>
      </c>
      <c r="K36" s="370" t="str">
        <f t="shared" si="3"/>
        <v/>
      </c>
      <c r="L36" s="370">
        <f t="shared" si="4"/>
        <v>0</v>
      </c>
      <c r="M36" s="370">
        <f t="shared" si="5"/>
        <v>0</v>
      </c>
      <c r="N36" s="370" t="str">
        <f t="shared" si="6"/>
        <v/>
      </c>
      <c r="O36" s="370">
        <f t="shared" si="7"/>
        <v>0</v>
      </c>
      <c r="P36" s="370">
        <f t="shared" si="8"/>
        <v>0</v>
      </c>
      <c r="Q36" s="370" t="str">
        <f t="shared" si="9"/>
        <v/>
      </c>
      <c r="R36" s="370">
        <f t="shared" si="10"/>
        <v>0</v>
      </c>
      <c r="S36" s="370" t="str">
        <f t="shared" si="11"/>
        <v>Euros</v>
      </c>
      <c r="T36" s="370"/>
      <c r="U36" s="370"/>
      <c r="V36" s="372" t="e">
        <f>UPPER(LEFT(#REF!,1))&amp;MID(#REF!,2,255)</f>
        <v>#REF!</v>
      </c>
    </row>
    <row r="37" spans="1:22" x14ac:dyDescent="0.4">
      <c r="A37" s="378" t="s">
        <v>59</v>
      </c>
      <c r="B37" s="6" t="s">
        <v>844</v>
      </c>
      <c r="C37" s="378" t="s">
        <v>711</v>
      </c>
      <c r="D37" s="366">
        <v>1</v>
      </c>
      <c r="E37" s="367"/>
      <c r="F37" s="368" t="str">
        <f>UPPER(LEFT(H37,1))&amp;MID(H37,2,255)</f>
        <v>Euros</v>
      </c>
      <c r="G37" s="369" t="s">
        <v>624</v>
      </c>
      <c r="H37" s="370" t="str">
        <f t="shared" si="0"/>
        <v>Euros</v>
      </c>
      <c r="I37" s="371">
        <f>+E37</f>
        <v>0</v>
      </c>
      <c r="J37" s="370">
        <f t="shared" si="2"/>
        <v>0</v>
      </c>
      <c r="K37" s="370" t="str">
        <f t="shared" si="3"/>
        <v/>
      </c>
      <c r="L37" s="370">
        <f t="shared" si="4"/>
        <v>0</v>
      </c>
      <c r="M37" s="370">
        <f t="shared" si="5"/>
        <v>0</v>
      </c>
      <c r="N37" s="370" t="str">
        <f t="shared" si="6"/>
        <v/>
      </c>
      <c r="O37" s="370">
        <f t="shared" si="7"/>
        <v>0</v>
      </c>
      <c r="P37" s="370">
        <f t="shared" si="8"/>
        <v>0</v>
      </c>
      <c r="Q37" s="370" t="str">
        <f t="shared" si="9"/>
        <v/>
      </c>
      <c r="R37" s="370">
        <f t="shared" si="10"/>
        <v>0</v>
      </c>
      <c r="S37" s="370" t="str">
        <f t="shared" si="11"/>
        <v>Euros</v>
      </c>
      <c r="T37" s="370"/>
      <c r="U37" s="370"/>
      <c r="V37" s="372" t="e">
        <f>UPPER(LEFT(#REF!,1))&amp;MID(#REF!,2,255)</f>
        <v>#REF!</v>
      </c>
    </row>
    <row r="38" spans="1:22" x14ac:dyDescent="0.4">
      <c r="A38" s="378" t="s">
        <v>63</v>
      </c>
      <c r="B38" s="6" t="s">
        <v>617</v>
      </c>
      <c r="C38" s="378" t="s">
        <v>711</v>
      </c>
      <c r="D38" s="366">
        <v>1</v>
      </c>
      <c r="E38" s="367"/>
      <c r="F38" s="368" t="str">
        <f>UPPER(LEFT(H38,1))&amp;MID(H38,2,255)</f>
        <v>Euros</v>
      </c>
      <c r="G38" s="369" t="s">
        <v>624</v>
      </c>
      <c r="H38" s="370" t="str">
        <f t="shared" si="0"/>
        <v>Euros</v>
      </c>
      <c r="I38" s="371">
        <f t="shared" si="1"/>
        <v>0</v>
      </c>
      <c r="J38" s="370">
        <f t="shared" si="2"/>
        <v>0</v>
      </c>
      <c r="K38" s="370" t="str">
        <f t="shared" si="3"/>
        <v/>
      </c>
      <c r="L38" s="370">
        <f t="shared" si="4"/>
        <v>0</v>
      </c>
      <c r="M38" s="370">
        <f t="shared" si="5"/>
        <v>0</v>
      </c>
      <c r="N38" s="370" t="str">
        <f t="shared" si="6"/>
        <v/>
      </c>
      <c r="O38" s="370">
        <f t="shared" si="7"/>
        <v>0</v>
      </c>
      <c r="P38" s="370">
        <f t="shared" si="8"/>
        <v>0</v>
      </c>
      <c r="Q38" s="370" t="str">
        <f t="shared" si="9"/>
        <v/>
      </c>
      <c r="R38" s="370">
        <f t="shared" si="10"/>
        <v>0</v>
      </c>
      <c r="S38" s="370" t="str">
        <f t="shared" si="11"/>
        <v>Euros</v>
      </c>
      <c r="T38" s="370"/>
      <c r="U38" s="370"/>
      <c r="V38" s="372" t="e">
        <f>UPPER(LEFT(#REF!,1))&amp;MID(#REF!,2,255)</f>
        <v>#REF!</v>
      </c>
    </row>
    <row r="39" spans="1:22" x14ac:dyDescent="0.4">
      <c r="A39" s="378" t="s">
        <v>65</v>
      </c>
      <c r="B39" s="34" t="s">
        <v>66</v>
      </c>
      <c r="C39" s="378" t="s">
        <v>711</v>
      </c>
      <c r="D39" s="366">
        <v>1</v>
      </c>
      <c r="E39" s="367"/>
      <c r="F39" s="368" t="str">
        <f>UPPER(LEFT(H39,1))&amp;MID(H39,2,255)</f>
        <v>Euros</v>
      </c>
      <c r="G39" s="369" t="s">
        <v>624</v>
      </c>
      <c r="H39" s="370" t="str">
        <f t="shared" si="0"/>
        <v>Euros</v>
      </c>
      <c r="I39" s="371">
        <f>+E39</f>
        <v>0</v>
      </c>
      <c r="J39" s="370">
        <f t="shared" si="2"/>
        <v>0</v>
      </c>
      <c r="K39" s="370" t="str">
        <f t="shared" si="3"/>
        <v/>
      </c>
      <c r="L39" s="370">
        <f t="shared" si="4"/>
        <v>0</v>
      </c>
      <c r="M39" s="370">
        <f t="shared" si="5"/>
        <v>0</v>
      </c>
      <c r="N39" s="370" t="str">
        <f t="shared" si="6"/>
        <v/>
      </c>
      <c r="O39" s="370">
        <f t="shared" si="7"/>
        <v>0</v>
      </c>
      <c r="P39" s="370">
        <f t="shared" si="8"/>
        <v>0</v>
      </c>
      <c r="Q39" s="370" t="str">
        <f t="shared" si="9"/>
        <v/>
      </c>
      <c r="R39" s="370">
        <f t="shared" si="10"/>
        <v>0</v>
      </c>
      <c r="S39" s="370" t="str">
        <f t="shared" si="11"/>
        <v>Euros</v>
      </c>
      <c r="T39" s="370"/>
      <c r="U39" s="370"/>
      <c r="V39" s="372" t="e">
        <f>UPPER(LEFT(#REF!,1))&amp;MID(#REF!,2,255)</f>
        <v>#REF!</v>
      </c>
    </row>
    <row r="40" spans="1:22" x14ac:dyDescent="0.4">
      <c r="A40" s="378"/>
      <c r="B40" s="39" t="s">
        <v>67</v>
      </c>
      <c r="C40" s="378"/>
      <c r="D40" s="376"/>
      <c r="E40" s="384"/>
      <c r="F40" s="368"/>
      <c r="G40" s="369" t="s">
        <v>624</v>
      </c>
      <c r="H40" s="370" t="str">
        <f t="shared" si="0"/>
        <v>Euros</v>
      </c>
      <c r="I40" s="371">
        <f t="shared" si="1"/>
        <v>0</v>
      </c>
      <c r="J40" s="370">
        <f t="shared" si="2"/>
        <v>0</v>
      </c>
      <c r="K40" s="370" t="str">
        <f t="shared" si="3"/>
        <v/>
      </c>
      <c r="L40" s="370">
        <f t="shared" si="4"/>
        <v>0</v>
      </c>
      <c r="M40" s="370">
        <f t="shared" si="5"/>
        <v>0</v>
      </c>
      <c r="N40" s="370" t="str">
        <f t="shared" si="6"/>
        <v/>
      </c>
      <c r="O40" s="370">
        <f t="shared" si="7"/>
        <v>0</v>
      </c>
      <c r="P40" s="370">
        <f t="shared" si="8"/>
        <v>0</v>
      </c>
      <c r="Q40" s="370" t="str">
        <f t="shared" si="9"/>
        <v/>
      </c>
      <c r="R40" s="370">
        <f t="shared" si="10"/>
        <v>0</v>
      </c>
      <c r="S40" s="370" t="str">
        <f t="shared" si="11"/>
        <v>Euros</v>
      </c>
      <c r="T40" s="370"/>
      <c r="U40" s="370"/>
      <c r="V40" s="372" t="e">
        <f>UPPER(LEFT(#REF!,1))&amp;MID(#REF!,2,255)</f>
        <v>#REF!</v>
      </c>
    </row>
    <row r="41" spans="1:22" x14ac:dyDescent="0.4">
      <c r="A41" s="378" t="s">
        <v>68</v>
      </c>
      <c r="B41" s="34" t="s">
        <v>845</v>
      </c>
      <c r="C41" s="378" t="s">
        <v>711</v>
      </c>
      <c r="D41" s="366">
        <v>1</v>
      </c>
      <c r="E41" s="367"/>
      <c r="F41" s="368" t="str">
        <f>UPPER(LEFT(H41,1))&amp;MID(H41,2,255)</f>
        <v>Euros</v>
      </c>
      <c r="G41" s="369" t="s">
        <v>624</v>
      </c>
      <c r="H41" s="370" t="str">
        <f t="shared" si="0"/>
        <v>Euros</v>
      </c>
      <c r="I41" s="371">
        <f t="shared" si="1"/>
        <v>0</v>
      </c>
      <c r="J41" s="370">
        <f t="shared" si="2"/>
        <v>0</v>
      </c>
      <c r="K41" s="370" t="str">
        <f t="shared" si="3"/>
        <v/>
      </c>
      <c r="L41" s="370">
        <f t="shared" si="4"/>
        <v>0</v>
      </c>
      <c r="M41" s="370">
        <f t="shared" si="5"/>
        <v>0</v>
      </c>
      <c r="N41" s="370" t="str">
        <f t="shared" si="6"/>
        <v/>
      </c>
      <c r="O41" s="370">
        <f t="shared" si="7"/>
        <v>0</v>
      </c>
      <c r="P41" s="370">
        <f t="shared" si="8"/>
        <v>0</v>
      </c>
      <c r="Q41" s="370" t="str">
        <f t="shared" si="9"/>
        <v/>
      </c>
      <c r="R41" s="370">
        <f t="shared" si="10"/>
        <v>0</v>
      </c>
      <c r="S41" s="370" t="str">
        <f t="shared" si="11"/>
        <v>Euros</v>
      </c>
      <c r="T41" s="370"/>
      <c r="U41" s="370"/>
      <c r="V41" s="372" t="e">
        <f>UPPER(LEFT(#REF!,1))&amp;MID(#REF!,2,255)</f>
        <v>#REF!</v>
      </c>
    </row>
    <row r="42" spans="1:22" x14ac:dyDescent="0.4">
      <c r="A42" s="378" t="s">
        <v>73</v>
      </c>
      <c r="B42" s="34" t="s">
        <v>76</v>
      </c>
      <c r="C42" s="378" t="s">
        <v>711</v>
      </c>
      <c r="D42" s="366">
        <v>1</v>
      </c>
      <c r="E42" s="367"/>
      <c r="F42" s="368" t="str">
        <f>UPPER(LEFT(H42,1))&amp;MID(H42,2,255)</f>
        <v>Euros</v>
      </c>
      <c r="G42" s="369" t="s">
        <v>624</v>
      </c>
      <c r="H42" s="370" t="str">
        <f t="shared" si="0"/>
        <v>Euros</v>
      </c>
      <c r="I42" s="371">
        <f>+E42</f>
        <v>0</v>
      </c>
      <c r="J42" s="370">
        <f t="shared" si="2"/>
        <v>0</v>
      </c>
      <c r="K42" s="370" t="str">
        <f t="shared" si="3"/>
        <v/>
      </c>
      <c r="L42" s="370">
        <f t="shared" si="4"/>
        <v>0</v>
      </c>
      <c r="M42" s="370">
        <f t="shared" si="5"/>
        <v>0</v>
      </c>
      <c r="N42" s="370" t="str">
        <f t="shared" si="6"/>
        <v/>
      </c>
      <c r="O42" s="370">
        <f t="shared" si="7"/>
        <v>0</v>
      </c>
      <c r="P42" s="370">
        <f t="shared" si="8"/>
        <v>0</v>
      </c>
      <c r="Q42" s="370" t="str">
        <f t="shared" si="9"/>
        <v/>
      </c>
      <c r="R42" s="370">
        <f t="shared" si="10"/>
        <v>0</v>
      </c>
      <c r="S42" s="370" t="str">
        <f t="shared" si="11"/>
        <v>Euros</v>
      </c>
      <c r="T42" s="370"/>
      <c r="U42" s="370"/>
      <c r="V42" s="372" t="e">
        <f>UPPER(LEFT(#REF!,1))&amp;MID(#REF!,2,255)</f>
        <v>#REF!</v>
      </c>
    </row>
    <row r="43" spans="1:22" x14ac:dyDescent="0.4">
      <c r="A43" s="364" t="s">
        <v>78</v>
      </c>
      <c r="B43" s="39" t="s">
        <v>79</v>
      </c>
      <c r="C43" s="378"/>
      <c r="D43" s="376"/>
      <c r="E43" s="384"/>
      <c r="F43" s="368"/>
      <c r="G43" s="369" t="s">
        <v>624</v>
      </c>
      <c r="H43" s="370" t="str">
        <f t="shared" si="0"/>
        <v>Euros</v>
      </c>
      <c r="I43" s="371">
        <f t="shared" si="1"/>
        <v>0</v>
      </c>
      <c r="J43" s="370">
        <f t="shared" si="2"/>
        <v>0</v>
      </c>
      <c r="K43" s="370" t="str">
        <f t="shared" si="3"/>
        <v/>
      </c>
      <c r="L43" s="370">
        <f t="shared" si="4"/>
        <v>0</v>
      </c>
      <c r="M43" s="370">
        <f t="shared" si="5"/>
        <v>0</v>
      </c>
      <c r="N43" s="370" t="str">
        <f t="shared" si="6"/>
        <v/>
      </c>
      <c r="O43" s="370">
        <f t="shared" si="7"/>
        <v>0</v>
      </c>
      <c r="P43" s="370">
        <f t="shared" si="8"/>
        <v>0</v>
      </c>
      <c r="Q43" s="370" t="str">
        <f t="shared" si="9"/>
        <v/>
      </c>
      <c r="R43" s="370">
        <f t="shared" si="10"/>
        <v>0</v>
      </c>
      <c r="S43" s="370" t="str">
        <f t="shared" si="11"/>
        <v>Euros</v>
      </c>
      <c r="T43" s="370"/>
      <c r="U43" s="370"/>
      <c r="V43" s="372" t="e">
        <f>UPPER(LEFT(#REF!,1))&amp;MID(#REF!,2,255)</f>
        <v>#REF!</v>
      </c>
    </row>
    <row r="44" spans="1:22" ht="17.399999999999999" x14ac:dyDescent="0.4">
      <c r="A44" s="57" t="s">
        <v>80</v>
      </c>
      <c r="B44" s="34" t="s">
        <v>944</v>
      </c>
      <c r="C44" s="385" t="s">
        <v>30</v>
      </c>
      <c r="D44" s="366">
        <v>1</v>
      </c>
      <c r="E44" s="367"/>
      <c r="F44" s="368" t="str">
        <f>UPPER(LEFT(H44,1))&amp;MID(H44,2,255)</f>
        <v>Euros</v>
      </c>
      <c r="G44" s="369" t="s">
        <v>624</v>
      </c>
      <c r="H44" s="370" t="str">
        <f t="shared" si="0"/>
        <v>Euros</v>
      </c>
      <c r="I44" s="371">
        <f t="shared" si="1"/>
        <v>0</v>
      </c>
      <c r="J44" s="370">
        <f t="shared" si="2"/>
        <v>0</v>
      </c>
      <c r="K44" s="370" t="str">
        <f t="shared" si="3"/>
        <v/>
      </c>
      <c r="L44" s="370">
        <f t="shared" si="4"/>
        <v>0</v>
      </c>
      <c r="M44" s="370">
        <f t="shared" si="5"/>
        <v>0</v>
      </c>
      <c r="N44" s="370" t="str">
        <f t="shared" si="6"/>
        <v/>
      </c>
      <c r="O44" s="370">
        <f t="shared" si="7"/>
        <v>0</v>
      </c>
      <c r="P44" s="370">
        <f t="shared" si="8"/>
        <v>0</v>
      </c>
      <c r="Q44" s="370" t="str">
        <f t="shared" si="9"/>
        <v/>
      </c>
      <c r="R44" s="370">
        <f t="shared" si="10"/>
        <v>0</v>
      </c>
      <c r="S44" s="370" t="str">
        <f t="shared" si="11"/>
        <v>Euros</v>
      </c>
      <c r="T44" s="370"/>
      <c r="U44" s="370"/>
      <c r="V44" s="372" t="e">
        <f>UPPER(LEFT(#REF!,1))&amp;MID(#REF!,2,255)</f>
        <v>#REF!</v>
      </c>
    </row>
    <row r="45" spans="1:22" ht="17.399999999999999" x14ac:dyDescent="0.4">
      <c r="A45" s="386" t="s">
        <v>82</v>
      </c>
      <c r="B45" s="387" t="s">
        <v>943</v>
      </c>
      <c r="C45" s="385" t="s">
        <v>30</v>
      </c>
      <c r="D45" s="366">
        <v>1</v>
      </c>
      <c r="E45" s="367"/>
      <c r="F45" s="368" t="str">
        <f>UPPER(LEFT(H45,1))&amp;MID(H45,2,255)</f>
        <v>Euros</v>
      </c>
      <c r="G45" s="369" t="s">
        <v>624</v>
      </c>
      <c r="H45" s="370" t="str">
        <f t="shared" si="0"/>
        <v>Euros</v>
      </c>
      <c r="I45" s="371">
        <f t="shared" si="1"/>
        <v>0</v>
      </c>
      <c r="J45" s="370">
        <f t="shared" si="2"/>
        <v>0</v>
      </c>
      <c r="K45" s="370" t="str">
        <f t="shared" si="3"/>
        <v/>
      </c>
      <c r="L45" s="370">
        <f t="shared" si="4"/>
        <v>0</v>
      </c>
      <c r="M45" s="370">
        <f t="shared" si="5"/>
        <v>0</v>
      </c>
      <c r="N45" s="370" t="str">
        <f t="shared" si="6"/>
        <v/>
      </c>
      <c r="O45" s="370">
        <f t="shared" si="7"/>
        <v>0</v>
      </c>
      <c r="P45" s="370">
        <f t="shared" si="8"/>
        <v>0</v>
      </c>
      <c r="Q45" s="370" t="str">
        <f t="shared" si="9"/>
        <v/>
      </c>
      <c r="R45" s="370">
        <f t="shared" si="10"/>
        <v>0</v>
      </c>
      <c r="S45" s="370" t="str">
        <f t="shared" si="11"/>
        <v>Euros</v>
      </c>
      <c r="T45" s="370"/>
      <c r="U45" s="370"/>
      <c r="V45" s="372" t="e">
        <f>UPPER(LEFT(#REF!,1))&amp;MID(#REF!,2,255)</f>
        <v>#REF!</v>
      </c>
    </row>
    <row r="46" spans="1:22" ht="17.399999999999999" x14ac:dyDescent="0.4">
      <c r="A46" s="386" t="s">
        <v>82</v>
      </c>
      <c r="B46" s="387" t="s">
        <v>864</v>
      </c>
      <c r="C46" s="386" t="s">
        <v>126</v>
      </c>
      <c r="D46" s="366">
        <v>1</v>
      </c>
      <c r="E46" s="367"/>
      <c r="F46" s="368" t="str">
        <f>UPPER(LEFT(H46,1))&amp;MID(H46,2,255)</f>
        <v>Euros</v>
      </c>
      <c r="G46" s="369" t="s">
        <v>624</v>
      </c>
      <c r="H46" s="370" t="str">
        <f>K46&amp;N46&amp;Q46&amp;S46</f>
        <v>Euros</v>
      </c>
      <c r="I46" s="371">
        <f>+E46</f>
        <v>0</v>
      </c>
      <c r="J46" s="370">
        <f>INT(I46/1000000000)</f>
        <v>0</v>
      </c>
      <c r="K46" s="370" t="str">
        <f>VLOOKUP(J46,offre,2,FALSE)&amp;IF(J46=0,"",IF(J46=1,"milliard ","milliards "))</f>
        <v/>
      </c>
      <c r="L46" s="370">
        <f>+I46-J46*1000000000</f>
        <v>0</v>
      </c>
      <c r="M46" s="370">
        <f>INT(L46/1000000)</f>
        <v>0</v>
      </c>
      <c r="N46" s="370" t="str">
        <f>VLOOKUP(M46,offre,2,FALSE)&amp;IF(M46=0,"",IF(M46=1,"million ","millions "))</f>
        <v/>
      </c>
      <c r="O46" s="370">
        <f>+L46-M46*1000000</f>
        <v>0</v>
      </c>
      <c r="P46" s="370">
        <f>INT(O46/1000)</f>
        <v>0</v>
      </c>
      <c r="Q46" s="370" t="str">
        <f>IF(P46=0,"",IF(P46=1,"mille ",VLOOKUP(P46,offre,2,FALSE)&amp;"mille "))</f>
        <v/>
      </c>
      <c r="R46" s="370">
        <f>+O46-P46*1000</f>
        <v>0</v>
      </c>
      <c r="S46" s="370" t="str">
        <f>VLOOKUP(R46,offre,2,FALSE)&amp;"Euros"</f>
        <v>Euros</v>
      </c>
      <c r="T46" s="370"/>
      <c r="U46" s="370"/>
      <c r="V46" s="372" t="e">
        <f>UPPER(LEFT(#REF!,1))&amp;MID(#REF!,2,255)</f>
        <v>#REF!</v>
      </c>
    </row>
    <row r="47" spans="1:22" ht="33.6" x14ac:dyDescent="0.4">
      <c r="A47" s="364" t="s">
        <v>84</v>
      </c>
      <c r="B47" s="9" t="s">
        <v>898</v>
      </c>
      <c r="C47" s="126"/>
      <c r="D47" s="366"/>
      <c r="E47" s="367"/>
      <c r="F47" s="368"/>
      <c r="G47" s="369"/>
      <c r="H47" s="370"/>
      <c r="I47" s="371"/>
      <c r="J47" s="370"/>
      <c r="K47" s="370"/>
      <c r="L47" s="370"/>
      <c r="M47" s="370"/>
      <c r="N47" s="370"/>
      <c r="O47" s="370"/>
      <c r="P47" s="370"/>
      <c r="Q47" s="370"/>
      <c r="R47" s="370"/>
      <c r="S47" s="370"/>
      <c r="T47" s="370"/>
      <c r="U47" s="370"/>
      <c r="V47" s="372"/>
    </row>
    <row r="48" spans="1:22" ht="20.25" customHeight="1" x14ac:dyDescent="0.4">
      <c r="A48" s="378" t="s">
        <v>86</v>
      </c>
      <c r="B48" s="33" t="s">
        <v>87</v>
      </c>
      <c r="C48" s="126" t="s">
        <v>30</v>
      </c>
      <c r="D48" s="366">
        <v>1</v>
      </c>
      <c r="E48" s="367"/>
      <c r="F48" s="368" t="str">
        <f>UPPER(LEFT(H48,1))&amp;MID(H48,2,255)</f>
        <v>Euros</v>
      </c>
      <c r="G48" s="369" t="s">
        <v>624</v>
      </c>
      <c r="H48" s="370" t="str">
        <f t="shared" si="0"/>
        <v>Euros</v>
      </c>
      <c r="I48" s="371">
        <f t="shared" si="1"/>
        <v>0</v>
      </c>
      <c r="J48" s="370">
        <f t="shared" si="2"/>
        <v>0</v>
      </c>
      <c r="K48" s="370" t="str">
        <f t="shared" si="3"/>
        <v/>
      </c>
      <c r="L48" s="370">
        <f t="shared" si="4"/>
        <v>0</v>
      </c>
      <c r="M48" s="370">
        <f t="shared" si="5"/>
        <v>0</v>
      </c>
      <c r="N48" s="370" t="str">
        <f t="shared" si="6"/>
        <v/>
      </c>
      <c r="O48" s="370">
        <f t="shared" si="7"/>
        <v>0</v>
      </c>
      <c r="P48" s="370">
        <f t="shared" si="8"/>
        <v>0</v>
      </c>
      <c r="Q48" s="370" t="str">
        <f t="shared" si="9"/>
        <v/>
      </c>
      <c r="R48" s="370">
        <f t="shared" si="10"/>
        <v>0</v>
      </c>
      <c r="S48" s="370" t="str">
        <f t="shared" si="11"/>
        <v>Euros</v>
      </c>
      <c r="T48" s="370"/>
      <c r="U48" s="370"/>
      <c r="V48" s="372" t="e">
        <f>UPPER(LEFT(#REF!,1))&amp;MID(#REF!,2,255)</f>
        <v>#REF!</v>
      </c>
    </row>
    <row r="49" spans="1:22" x14ac:dyDescent="0.4">
      <c r="A49" s="364" t="s">
        <v>89</v>
      </c>
      <c r="B49" s="40" t="s">
        <v>90</v>
      </c>
      <c r="C49" s="388"/>
      <c r="D49" s="376"/>
      <c r="E49" s="384"/>
      <c r="F49" s="368"/>
      <c r="G49" s="369" t="s">
        <v>624</v>
      </c>
      <c r="H49" s="370" t="str">
        <f t="shared" si="0"/>
        <v>Euros</v>
      </c>
      <c r="I49" s="371">
        <f t="shared" si="1"/>
        <v>0</v>
      </c>
      <c r="J49" s="370">
        <f t="shared" si="2"/>
        <v>0</v>
      </c>
      <c r="K49" s="370" t="str">
        <f t="shared" si="3"/>
        <v/>
      </c>
      <c r="L49" s="370">
        <f t="shared" si="4"/>
        <v>0</v>
      </c>
      <c r="M49" s="370">
        <f t="shared" si="5"/>
        <v>0</v>
      </c>
      <c r="N49" s="370" t="str">
        <f t="shared" si="6"/>
        <v/>
      </c>
      <c r="O49" s="370">
        <f t="shared" si="7"/>
        <v>0</v>
      </c>
      <c r="P49" s="370">
        <f t="shared" si="8"/>
        <v>0</v>
      </c>
      <c r="Q49" s="370" t="str">
        <f t="shared" si="9"/>
        <v/>
      </c>
      <c r="R49" s="370">
        <f t="shared" si="10"/>
        <v>0</v>
      </c>
      <c r="S49" s="370" t="str">
        <f t="shared" si="11"/>
        <v>Euros</v>
      </c>
      <c r="T49" s="370"/>
      <c r="U49" s="370"/>
      <c r="V49" s="372" t="e">
        <f>UPPER(LEFT(#REF!,1))&amp;MID(#REF!,2,255)</f>
        <v>#REF!</v>
      </c>
    </row>
    <row r="50" spans="1:22" ht="19.2" x14ac:dyDescent="0.4">
      <c r="A50" s="378" t="s">
        <v>713</v>
      </c>
      <c r="B50" s="102" t="s">
        <v>631</v>
      </c>
      <c r="C50" s="126" t="s">
        <v>30</v>
      </c>
      <c r="D50" s="366">
        <v>1</v>
      </c>
      <c r="E50" s="367"/>
      <c r="F50" s="368" t="str">
        <f>UPPER(LEFT(H50,1))&amp;MID(H50,2,255)</f>
        <v>Euros</v>
      </c>
      <c r="G50" s="369" t="s">
        <v>624</v>
      </c>
      <c r="H50" s="370" t="str">
        <f t="shared" si="0"/>
        <v>Euros</v>
      </c>
      <c r="I50" s="371">
        <f t="shared" si="1"/>
        <v>0</v>
      </c>
      <c r="J50" s="370">
        <f t="shared" si="2"/>
        <v>0</v>
      </c>
      <c r="K50" s="370" t="str">
        <f t="shared" si="3"/>
        <v/>
      </c>
      <c r="L50" s="370">
        <f t="shared" si="4"/>
        <v>0</v>
      </c>
      <c r="M50" s="370">
        <f t="shared" si="5"/>
        <v>0</v>
      </c>
      <c r="N50" s="370" t="str">
        <f t="shared" si="6"/>
        <v/>
      </c>
      <c r="O50" s="370">
        <f t="shared" si="7"/>
        <v>0</v>
      </c>
      <c r="P50" s="370">
        <f t="shared" si="8"/>
        <v>0</v>
      </c>
      <c r="Q50" s="370" t="str">
        <f t="shared" si="9"/>
        <v/>
      </c>
      <c r="R50" s="370">
        <f t="shared" si="10"/>
        <v>0</v>
      </c>
      <c r="S50" s="370" t="str">
        <f t="shared" si="11"/>
        <v>Euros</v>
      </c>
      <c r="T50" s="370"/>
      <c r="U50" s="370"/>
      <c r="V50" s="372" t="e">
        <f>UPPER(LEFT(#REF!,1))&amp;MID(#REF!,2,255)</f>
        <v>#REF!</v>
      </c>
    </row>
    <row r="51" spans="1:22" ht="20.25" customHeight="1" x14ac:dyDescent="0.4">
      <c r="A51" s="378" t="s">
        <v>714</v>
      </c>
      <c r="B51" s="33" t="s">
        <v>623</v>
      </c>
      <c r="C51" s="126" t="s">
        <v>30</v>
      </c>
      <c r="D51" s="366">
        <v>1</v>
      </c>
      <c r="E51" s="367"/>
      <c r="F51" s="368" t="str">
        <f>UPPER(LEFT(H51,1))&amp;MID(H51,2,255)</f>
        <v>Euros</v>
      </c>
      <c r="G51" s="369" t="s">
        <v>624</v>
      </c>
      <c r="H51" s="370" t="str">
        <f t="shared" si="0"/>
        <v>Euros</v>
      </c>
      <c r="I51" s="371">
        <f t="shared" si="1"/>
        <v>0</v>
      </c>
      <c r="J51" s="370">
        <f t="shared" si="2"/>
        <v>0</v>
      </c>
      <c r="K51" s="370" t="str">
        <f t="shared" si="3"/>
        <v/>
      </c>
      <c r="L51" s="370">
        <f t="shared" si="4"/>
        <v>0</v>
      </c>
      <c r="M51" s="370">
        <f t="shared" si="5"/>
        <v>0</v>
      </c>
      <c r="N51" s="370" t="str">
        <f t="shared" si="6"/>
        <v/>
      </c>
      <c r="O51" s="370">
        <f t="shared" si="7"/>
        <v>0</v>
      </c>
      <c r="P51" s="370">
        <f t="shared" si="8"/>
        <v>0</v>
      </c>
      <c r="Q51" s="370" t="str">
        <f t="shared" si="9"/>
        <v/>
      </c>
      <c r="R51" s="370">
        <f t="shared" si="10"/>
        <v>0</v>
      </c>
      <c r="S51" s="370" t="str">
        <f t="shared" si="11"/>
        <v>Euros</v>
      </c>
      <c r="T51" s="370"/>
      <c r="U51" s="370"/>
      <c r="V51" s="372" t="e">
        <f>UPPER(LEFT(#REF!,1))&amp;MID(#REF!,2,255)</f>
        <v>#REF!</v>
      </c>
    </row>
    <row r="52" spans="1:22" x14ac:dyDescent="0.4">
      <c r="A52" s="364" t="s">
        <v>97</v>
      </c>
      <c r="B52" s="108" t="s">
        <v>98</v>
      </c>
      <c r="C52" s="388"/>
      <c r="D52" s="376"/>
      <c r="E52" s="384"/>
      <c r="F52" s="368"/>
      <c r="G52" s="369" t="s">
        <v>624</v>
      </c>
      <c r="H52" s="370" t="str">
        <f t="shared" ref="H52:H89" si="12">K52&amp;N52&amp;Q52&amp;S52</f>
        <v>Euros</v>
      </c>
      <c r="I52" s="371">
        <f t="shared" ref="I52:I89" si="13">+E52</f>
        <v>0</v>
      </c>
      <c r="J52" s="370">
        <f t="shared" ref="J52:J89" si="14">INT(I52/1000000000)</f>
        <v>0</v>
      </c>
      <c r="K52" s="370" t="str">
        <f t="shared" ref="K52:K89" si="15">VLOOKUP(J52,offre,2,FALSE)&amp;IF(J52=0,"",IF(J52=1,"milliard ","milliards "))</f>
        <v/>
      </c>
      <c r="L52" s="370">
        <f t="shared" ref="L52:L89" si="16">+I52-J52*1000000000</f>
        <v>0</v>
      </c>
      <c r="M52" s="370">
        <f t="shared" ref="M52:M89" si="17">INT(L52/1000000)</f>
        <v>0</v>
      </c>
      <c r="N52" s="370" t="str">
        <f t="shared" ref="N52:N89" si="18">VLOOKUP(M52,offre,2,FALSE)&amp;IF(M52=0,"",IF(M52=1,"million ","millions "))</f>
        <v/>
      </c>
      <c r="O52" s="370">
        <f t="shared" ref="O52:O89" si="19">+L52-M52*1000000</f>
        <v>0</v>
      </c>
      <c r="P52" s="370">
        <f t="shared" ref="P52:P89" si="20">INT(O52/1000)</f>
        <v>0</v>
      </c>
      <c r="Q52" s="370" t="str">
        <f t="shared" ref="Q52:Q89" si="21">IF(P52=0,"",IF(P52=1,"mille ",VLOOKUP(P52,offre,2,FALSE)&amp;"mille "))</f>
        <v/>
      </c>
      <c r="R52" s="370">
        <f t="shared" ref="R52:R89" si="22">+O52-P52*1000</f>
        <v>0</v>
      </c>
      <c r="S52" s="370" t="str">
        <f t="shared" ref="S52:S89" si="23">VLOOKUP(R52,offre,2,FALSE)&amp;"Euros"</f>
        <v>Euros</v>
      </c>
      <c r="T52" s="370"/>
      <c r="U52" s="370"/>
      <c r="V52" s="372" t="e">
        <f>UPPER(LEFT(#REF!,1))&amp;MID(#REF!,2,255)</f>
        <v>#REF!</v>
      </c>
    </row>
    <row r="53" spans="1:22" ht="17.399999999999999" x14ac:dyDescent="0.4">
      <c r="A53" s="378" t="s">
        <v>715</v>
      </c>
      <c r="B53" s="50" t="s">
        <v>100</v>
      </c>
      <c r="C53" s="126" t="s">
        <v>30</v>
      </c>
      <c r="D53" s="366">
        <v>1</v>
      </c>
      <c r="E53" s="367"/>
      <c r="F53" s="368" t="str">
        <f>UPPER(LEFT(H53,1))&amp;MID(H53,2,255)</f>
        <v>Euros</v>
      </c>
      <c r="G53" s="369" t="s">
        <v>624</v>
      </c>
      <c r="H53" s="370" t="str">
        <f t="shared" si="12"/>
        <v>Euros</v>
      </c>
      <c r="I53" s="371">
        <f t="shared" si="13"/>
        <v>0</v>
      </c>
      <c r="J53" s="370">
        <f t="shared" si="14"/>
        <v>0</v>
      </c>
      <c r="K53" s="370" t="str">
        <f t="shared" si="15"/>
        <v/>
      </c>
      <c r="L53" s="370">
        <f t="shared" si="16"/>
        <v>0</v>
      </c>
      <c r="M53" s="370">
        <f t="shared" si="17"/>
        <v>0</v>
      </c>
      <c r="N53" s="370" t="str">
        <f t="shared" si="18"/>
        <v/>
      </c>
      <c r="O53" s="370">
        <f t="shared" si="19"/>
        <v>0</v>
      </c>
      <c r="P53" s="370">
        <f t="shared" si="20"/>
        <v>0</v>
      </c>
      <c r="Q53" s="370" t="str">
        <f t="shared" si="21"/>
        <v/>
      </c>
      <c r="R53" s="370">
        <f t="shared" si="22"/>
        <v>0</v>
      </c>
      <c r="S53" s="370" t="str">
        <f t="shared" si="23"/>
        <v>Euros</v>
      </c>
      <c r="T53" s="370"/>
      <c r="U53" s="370"/>
      <c r="V53" s="372" t="e">
        <f>UPPER(LEFT(#REF!,1))&amp;MID(#REF!,2,255)</f>
        <v>#REF!</v>
      </c>
    </row>
    <row r="54" spans="1:22" ht="17.399999999999999" x14ac:dyDescent="0.4">
      <c r="A54" s="389" t="s">
        <v>716</v>
      </c>
      <c r="B54" s="390" t="s">
        <v>103</v>
      </c>
      <c r="C54" s="126" t="s">
        <v>30</v>
      </c>
      <c r="D54" s="366">
        <v>1</v>
      </c>
      <c r="E54" s="367"/>
      <c r="F54" s="368" t="str">
        <f>UPPER(LEFT(H54,1))&amp;MID(H54,2,255)</f>
        <v>Euros</v>
      </c>
      <c r="G54" s="369" t="s">
        <v>624</v>
      </c>
      <c r="H54" s="370" t="str">
        <f t="shared" si="12"/>
        <v>Euros</v>
      </c>
      <c r="I54" s="371">
        <f t="shared" si="13"/>
        <v>0</v>
      </c>
      <c r="J54" s="370">
        <f t="shared" si="14"/>
        <v>0</v>
      </c>
      <c r="K54" s="370" t="str">
        <f t="shared" si="15"/>
        <v/>
      </c>
      <c r="L54" s="370">
        <f t="shared" si="16"/>
        <v>0</v>
      </c>
      <c r="M54" s="370">
        <f t="shared" si="17"/>
        <v>0</v>
      </c>
      <c r="N54" s="370" t="str">
        <f t="shared" si="18"/>
        <v/>
      </c>
      <c r="O54" s="370">
        <f t="shared" si="19"/>
        <v>0</v>
      </c>
      <c r="P54" s="370">
        <f t="shared" si="20"/>
        <v>0</v>
      </c>
      <c r="Q54" s="370" t="str">
        <f t="shared" si="21"/>
        <v/>
      </c>
      <c r="R54" s="370">
        <f t="shared" si="22"/>
        <v>0</v>
      </c>
      <c r="S54" s="370" t="str">
        <f t="shared" si="23"/>
        <v>Euros</v>
      </c>
      <c r="T54" s="370"/>
      <c r="U54" s="370"/>
      <c r="V54" s="372" t="e">
        <f>UPPER(LEFT(#REF!,1))&amp;MID(#REF!,2,255)</f>
        <v>#REF!</v>
      </c>
    </row>
    <row r="55" spans="1:22" ht="17.25" customHeight="1" x14ac:dyDescent="0.4">
      <c r="A55" s="389" t="s">
        <v>104</v>
      </c>
      <c r="B55" s="50" t="s">
        <v>105</v>
      </c>
      <c r="C55" s="126" t="s">
        <v>30</v>
      </c>
      <c r="D55" s="366">
        <v>1</v>
      </c>
      <c r="E55" s="367"/>
      <c r="F55" s="368" t="str">
        <f>UPPER(LEFT(H55,1))&amp;MID(H55,2,255)</f>
        <v>Euros</v>
      </c>
      <c r="G55" s="369" t="s">
        <v>624</v>
      </c>
      <c r="H55" s="370" t="str">
        <f t="shared" si="12"/>
        <v>Euros</v>
      </c>
      <c r="I55" s="371">
        <f t="shared" si="13"/>
        <v>0</v>
      </c>
      <c r="J55" s="370">
        <f t="shared" si="14"/>
        <v>0</v>
      </c>
      <c r="K55" s="370" t="str">
        <f t="shared" si="15"/>
        <v/>
      </c>
      <c r="L55" s="370">
        <f t="shared" si="16"/>
        <v>0</v>
      </c>
      <c r="M55" s="370">
        <f t="shared" si="17"/>
        <v>0</v>
      </c>
      <c r="N55" s="370" t="str">
        <f t="shared" si="18"/>
        <v/>
      </c>
      <c r="O55" s="370">
        <f t="shared" si="19"/>
        <v>0</v>
      </c>
      <c r="P55" s="370">
        <f t="shared" si="20"/>
        <v>0</v>
      </c>
      <c r="Q55" s="370" t="str">
        <f t="shared" si="21"/>
        <v/>
      </c>
      <c r="R55" s="370">
        <f t="shared" si="22"/>
        <v>0</v>
      </c>
      <c r="S55" s="370" t="str">
        <f t="shared" si="23"/>
        <v>Euros</v>
      </c>
      <c r="T55" s="370"/>
      <c r="U55" s="370"/>
      <c r="V55" s="372" t="e">
        <f>UPPER(LEFT(#REF!,1))&amp;MID(#REF!,2,255)</f>
        <v>#REF!</v>
      </c>
    </row>
    <row r="56" spans="1:22" x14ac:dyDescent="0.4">
      <c r="A56" s="364" t="s">
        <v>106</v>
      </c>
      <c r="B56" s="55" t="s">
        <v>107</v>
      </c>
      <c r="C56" s="375"/>
      <c r="D56" s="376"/>
      <c r="E56" s="384"/>
      <c r="F56" s="368"/>
      <c r="G56" s="369" t="s">
        <v>624</v>
      </c>
      <c r="H56" s="370" t="str">
        <f t="shared" si="12"/>
        <v>Euros</v>
      </c>
      <c r="I56" s="371">
        <f t="shared" si="13"/>
        <v>0</v>
      </c>
      <c r="J56" s="370">
        <f t="shared" si="14"/>
        <v>0</v>
      </c>
      <c r="K56" s="370" t="str">
        <f t="shared" si="15"/>
        <v/>
      </c>
      <c r="L56" s="370">
        <f t="shared" si="16"/>
        <v>0</v>
      </c>
      <c r="M56" s="370">
        <f t="shared" si="17"/>
        <v>0</v>
      </c>
      <c r="N56" s="370" t="str">
        <f t="shared" si="18"/>
        <v/>
      </c>
      <c r="O56" s="370">
        <f t="shared" si="19"/>
        <v>0</v>
      </c>
      <c r="P56" s="370">
        <f t="shared" si="20"/>
        <v>0</v>
      </c>
      <c r="Q56" s="370" t="str">
        <f t="shared" si="21"/>
        <v/>
      </c>
      <c r="R56" s="370">
        <f t="shared" si="22"/>
        <v>0</v>
      </c>
      <c r="S56" s="370" t="str">
        <f t="shared" si="23"/>
        <v>Euros</v>
      </c>
      <c r="T56" s="370"/>
      <c r="U56" s="370"/>
      <c r="V56" s="372" t="e">
        <f>UPPER(LEFT(#REF!,1))&amp;MID(#REF!,2,255)</f>
        <v>#REF!</v>
      </c>
    </row>
    <row r="57" spans="1:22" x14ac:dyDescent="0.4">
      <c r="A57" s="378" t="s">
        <v>717</v>
      </c>
      <c r="B57" s="34" t="s">
        <v>109</v>
      </c>
      <c r="C57" s="378"/>
      <c r="D57" s="376"/>
      <c r="E57" s="384"/>
      <c r="F57" s="368"/>
      <c r="G57" s="369" t="s">
        <v>624</v>
      </c>
      <c r="H57" s="370" t="str">
        <f t="shared" si="12"/>
        <v>Euros</v>
      </c>
      <c r="I57" s="371">
        <f t="shared" si="13"/>
        <v>0</v>
      </c>
      <c r="J57" s="370">
        <f t="shared" si="14"/>
        <v>0</v>
      </c>
      <c r="K57" s="370" t="str">
        <f t="shared" si="15"/>
        <v/>
      </c>
      <c r="L57" s="370">
        <f t="shared" si="16"/>
        <v>0</v>
      </c>
      <c r="M57" s="370">
        <f t="shared" si="17"/>
        <v>0</v>
      </c>
      <c r="N57" s="370" t="str">
        <f t="shared" si="18"/>
        <v/>
      </c>
      <c r="O57" s="370">
        <f t="shared" si="19"/>
        <v>0</v>
      </c>
      <c r="P57" s="370">
        <f t="shared" si="20"/>
        <v>0</v>
      </c>
      <c r="Q57" s="370" t="str">
        <f t="shared" si="21"/>
        <v/>
      </c>
      <c r="R57" s="370">
        <f t="shared" si="22"/>
        <v>0</v>
      </c>
      <c r="S57" s="370" t="str">
        <f t="shared" si="23"/>
        <v>Euros</v>
      </c>
      <c r="T57" s="370"/>
      <c r="U57" s="370"/>
      <c r="V57" s="372" t="e">
        <f>UPPER(LEFT(#REF!,1))&amp;MID(#REF!,2,255)</f>
        <v>#REF!</v>
      </c>
    </row>
    <row r="58" spans="1:22" ht="17.399999999999999" x14ac:dyDescent="0.4">
      <c r="A58" s="378" t="s">
        <v>718</v>
      </c>
      <c r="B58" s="34" t="s">
        <v>834</v>
      </c>
      <c r="C58" s="391" t="s">
        <v>30</v>
      </c>
      <c r="D58" s="366">
        <v>1</v>
      </c>
      <c r="E58" s="367"/>
      <c r="F58" s="368" t="str">
        <f>UPPER(LEFT(H58,1))&amp;MID(H58,2,255)</f>
        <v>Euros</v>
      </c>
      <c r="G58" s="369" t="s">
        <v>624</v>
      </c>
      <c r="H58" s="370" t="str">
        <f t="shared" si="12"/>
        <v>Euros</v>
      </c>
      <c r="I58" s="371">
        <f t="shared" si="13"/>
        <v>0</v>
      </c>
      <c r="J58" s="370">
        <f t="shared" si="14"/>
        <v>0</v>
      </c>
      <c r="K58" s="370" t="str">
        <f t="shared" si="15"/>
        <v/>
      </c>
      <c r="L58" s="370">
        <f t="shared" si="16"/>
        <v>0</v>
      </c>
      <c r="M58" s="370">
        <f t="shared" si="17"/>
        <v>0</v>
      </c>
      <c r="N58" s="370" t="str">
        <f t="shared" si="18"/>
        <v/>
      </c>
      <c r="O58" s="370">
        <f t="shared" si="19"/>
        <v>0</v>
      </c>
      <c r="P58" s="370">
        <f t="shared" si="20"/>
        <v>0</v>
      </c>
      <c r="Q58" s="370" t="str">
        <f t="shared" si="21"/>
        <v/>
      </c>
      <c r="R58" s="370">
        <f t="shared" si="22"/>
        <v>0</v>
      </c>
      <c r="S58" s="370" t="str">
        <f t="shared" si="23"/>
        <v>Euros</v>
      </c>
      <c r="T58" s="370"/>
      <c r="U58" s="370"/>
      <c r="V58" s="372" t="e">
        <f>UPPER(LEFT(#REF!,1))&amp;MID(#REF!,2,255)</f>
        <v>#REF!</v>
      </c>
    </row>
    <row r="59" spans="1:22" ht="17.399999999999999" x14ac:dyDescent="0.4">
      <c r="A59" s="378" t="s">
        <v>719</v>
      </c>
      <c r="B59" s="34" t="s">
        <v>835</v>
      </c>
      <c r="C59" s="391" t="s">
        <v>30</v>
      </c>
      <c r="D59" s="366">
        <v>1</v>
      </c>
      <c r="E59" s="367"/>
      <c r="F59" s="368" t="str">
        <f>UPPER(LEFT(H59,1))&amp;MID(H59,2,255)</f>
        <v>Euros</v>
      </c>
      <c r="G59" s="369" t="s">
        <v>624</v>
      </c>
      <c r="H59" s="370" t="str">
        <f t="shared" si="12"/>
        <v>Euros</v>
      </c>
      <c r="I59" s="371">
        <f t="shared" si="13"/>
        <v>0</v>
      </c>
      <c r="J59" s="370">
        <f t="shared" si="14"/>
        <v>0</v>
      </c>
      <c r="K59" s="370" t="str">
        <f t="shared" si="15"/>
        <v/>
      </c>
      <c r="L59" s="370">
        <f t="shared" si="16"/>
        <v>0</v>
      </c>
      <c r="M59" s="370">
        <f t="shared" si="17"/>
        <v>0</v>
      </c>
      <c r="N59" s="370" t="str">
        <f t="shared" si="18"/>
        <v/>
      </c>
      <c r="O59" s="370">
        <f t="shared" si="19"/>
        <v>0</v>
      </c>
      <c r="P59" s="370">
        <f t="shared" si="20"/>
        <v>0</v>
      </c>
      <c r="Q59" s="370" t="str">
        <f t="shared" si="21"/>
        <v/>
      </c>
      <c r="R59" s="370">
        <f t="shared" si="22"/>
        <v>0</v>
      </c>
      <c r="S59" s="370" t="str">
        <f t="shared" si="23"/>
        <v>Euros</v>
      </c>
      <c r="T59" s="370"/>
      <c r="U59" s="370"/>
      <c r="V59" s="372" t="e">
        <f>UPPER(LEFT(#REF!,1))&amp;MID(#REF!,2,255)</f>
        <v>#REF!</v>
      </c>
    </row>
    <row r="60" spans="1:22" x14ac:dyDescent="0.4">
      <c r="A60" s="364" t="s">
        <v>720</v>
      </c>
      <c r="B60" s="39" t="s">
        <v>836</v>
      </c>
      <c r="C60" s="392"/>
      <c r="D60" s="376"/>
      <c r="E60" s="384"/>
      <c r="F60" s="368"/>
      <c r="G60" s="369" t="s">
        <v>624</v>
      </c>
      <c r="H60" s="370" t="str">
        <f t="shared" si="12"/>
        <v>Euros</v>
      </c>
      <c r="I60" s="371">
        <f t="shared" si="13"/>
        <v>0</v>
      </c>
      <c r="J60" s="370">
        <f t="shared" si="14"/>
        <v>0</v>
      </c>
      <c r="K60" s="370" t="str">
        <f t="shared" si="15"/>
        <v/>
      </c>
      <c r="L60" s="370">
        <f t="shared" si="16"/>
        <v>0</v>
      </c>
      <c r="M60" s="370">
        <f t="shared" si="17"/>
        <v>0</v>
      </c>
      <c r="N60" s="370" t="str">
        <f t="shared" si="18"/>
        <v/>
      </c>
      <c r="O60" s="370">
        <f t="shared" si="19"/>
        <v>0</v>
      </c>
      <c r="P60" s="370">
        <f t="shared" si="20"/>
        <v>0</v>
      </c>
      <c r="Q60" s="370" t="str">
        <f t="shared" si="21"/>
        <v/>
      </c>
      <c r="R60" s="370">
        <f t="shared" si="22"/>
        <v>0</v>
      </c>
      <c r="S60" s="370" t="str">
        <f t="shared" si="23"/>
        <v>Euros</v>
      </c>
      <c r="T60" s="370"/>
      <c r="U60" s="370"/>
      <c r="V60" s="372" t="e">
        <f>UPPER(LEFT(#REF!,1))&amp;MID(#REF!,2,255)</f>
        <v>#REF!</v>
      </c>
    </row>
    <row r="61" spans="1:22" ht="17.399999999999999" x14ac:dyDescent="0.4">
      <c r="A61" s="378" t="s">
        <v>633</v>
      </c>
      <c r="B61" s="34" t="s">
        <v>837</v>
      </c>
      <c r="C61" s="391" t="s">
        <v>30</v>
      </c>
      <c r="D61" s="366">
        <v>1</v>
      </c>
      <c r="E61" s="367"/>
      <c r="F61" s="368" t="str">
        <f>UPPER(LEFT(H61,1))&amp;MID(H61,2,255)</f>
        <v>Euros</v>
      </c>
      <c r="G61" s="369" t="s">
        <v>624</v>
      </c>
      <c r="H61" s="370" t="str">
        <f t="shared" si="12"/>
        <v>Euros</v>
      </c>
      <c r="I61" s="371">
        <f t="shared" si="13"/>
        <v>0</v>
      </c>
      <c r="J61" s="370">
        <f t="shared" si="14"/>
        <v>0</v>
      </c>
      <c r="K61" s="370" t="str">
        <f t="shared" si="15"/>
        <v/>
      </c>
      <c r="L61" s="370">
        <f t="shared" si="16"/>
        <v>0</v>
      </c>
      <c r="M61" s="370">
        <f t="shared" si="17"/>
        <v>0</v>
      </c>
      <c r="N61" s="370" t="str">
        <f t="shared" si="18"/>
        <v/>
      </c>
      <c r="O61" s="370">
        <f t="shared" si="19"/>
        <v>0</v>
      </c>
      <c r="P61" s="370">
        <f t="shared" si="20"/>
        <v>0</v>
      </c>
      <c r="Q61" s="370" t="str">
        <f t="shared" si="21"/>
        <v/>
      </c>
      <c r="R61" s="370">
        <f t="shared" si="22"/>
        <v>0</v>
      </c>
      <c r="S61" s="370" t="str">
        <f t="shared" si="23"/>
        <v>Euros</v>
      </c>
      <c r="T61" s="370"/>
      <c r="U61" s="370"/>
      <c r="V61" s="372" t="e">
        <f>UPPER(LEFT(#REF!,1))&amp;MID(#REF!,2,255)</f>
        <v>#REF!</v>
      </c>
    </row>
    <row r="62" spans="1:22" ht="17.399999999999999" x14ac:dyDescent="0.4">
      <c r="A62" s="378" t="s">
        <v>634</v>
      </c>
      <c r="B62" s="34" t="s">
        <v>838</v>
      </c>
      <c r="C62" s="391" t="s">
        <v>30</v>
      </c>
      <c r="D62" s="366">
        <v>1</v>
      </c>
      <c r="E62" s="367"/>
      <c r="F62" s="368" t="str">
        <f>UPPER(LEFT(H62,1))&amp;MID(H62,2,255)</f>
        <v>Euros</v>
      </c>
      <c r="G62" s="369" t="s">
        <v>624</v>
      </c>
      <c r="H62" s="370" t="str">
        <f t="shared" si="12"/>
        <v>Euros</v>
      </c>
      <c r="I62" s="371">
        <f t="shared" si="13"/>
        <v>0</v>
      </c>
      <c r="J62" s="370">
        <f t="shared" si="14"/>
        <v>0</v>
      </c>
      <c r="K62" s="370" t="str">
        <f t="shared" si="15"/>
        <v/>
      </c>
      <c r="L62" s="370">
        <f t="shared" si="16"/>
        <v>0</v>
      </c>
      <c r="M62" s="370">
        <f t="shared" si="17"/>
        <v>0</v>
      </c>
      <c r="N62" s="370" t="str">
        <f t="shared" si="18"/>
        <v/>
      </c>
      <c r="O62" s="370">
        <f t="shared" si="19"/>
        <v>0</v>
      </c>
      <c r="P62" s="370">
        <f t="shared" si="20"/>
        <v>0</v>
      </c>
      <c r="Q62" s="370" t="str">
        <f t="shared" si="21"/>
        <v/>
      </c>
      <c r="R62" s="370">
        <f t="shared" si="22"/>
        <v>0</v>
      </c>
      <c r="S62" s="370" t="str">
        <f t="shared" si="23"/>
        <v>Euros</v>
      </c>
      <c r="T62" s="370"/>
      <c r="U62" s="370"/>
      <c r="V62" s="372" t="e">
        <f>UPPER(LEFT(#REF!,1))&amp;MID(#REF!,2,255)</f>
        <v>#REF!</v>
      </c>
    </row>
    <row r="63" spans="1:22" x14ac:dyDescent="0.4">
      <c r="A63" s="378"/>
      <c r="B63" s="38" t="s">
        <v>121</v>
      </c>
      <c r="C63" s="378"/>
      <c r="D63" s="376"/>
      <c r="E63" s="384"/>
      <c r="F63" s="368"/>
      <c r="G63" s="369" t="s">
        <v>624</v>
      </c>
      <c r="H63" s="370" t="str">
        <f t="shared" si="12"/>
        <v>Euros</v>
      </c>
      <c r="I63" s="371">
        <f t="shared" si="13"/>
        <v>0</v>
      </c>
      <c r="J63" s="370">
        <f t="shared" si="14"/>
        <v>0</v>
      </c>
      <c r="K63" s="370" t="str">
        <f t="shared" si="15"/>
        <v/>
      </c>
      <c r="L63" s="370">
        <f t="shared" si="16"/>
        <v>0</v>
      </c>
      <c r="M63" s="370">
        <f t="shared" si="17"/>
        <v>0</v>
      </c>
      <c r="N63" s="370" t="str">
        <f t="shared" si="18"/>
        <v/>
      </c>
      <c r="O63" s="370">
        <f t="shared" si="19"/>
        <v>0</v>
      </c>
      <c r="P63" s="370">
        <f t="shared" si="20"/>
        <v>0</v>
      </c>
      <c r="Q63" s="370" t="str">
        <f t="shared" si="21"/>
        <v/>
      </c>
      <c r="R63" s="370">
        <f t="shared" si="22"/>
        <v>0</v>
      </c>
      <c r="S63" s="370" t="str">
        <f t="shared" si="23"/>
        <v>Euros</v>
      </c>
      <c r="T63" s="370"/>
      <c r="U63" s="370"/>
      <c r="V63" s="372" t="e">
        <f>UPPER(LEFT(#REF!,1))&amp;MID(#REF!,2,255)</f>
        <v>#REF!</v>
      </c>
    </row>
    <row r="64" spans="1:22" x14ac:dyDescent="0.4">
      <c r="A64" s="378"/>
      <c r="B64" s="44"/>
      <c r="C64" s="378"/>
      <c r="D64" s="376"/>
      <c r="E64" s="384"/>
      <c r="F64" s="368"/>
      <c r="G64" s="369" t="s">
        <v>624</v>
      </c>
      <c r="H64" s="370" t="str">
        <f t="shared" si="12"/>
        <v>Euros</v>
      </c>
      <c r="I64" s="371">
        <f t="shared" si="13"/>
        <v>0</v>
      </c>
      <c r="J64" s="370">
        <f t="shared" si="14"/>
        <v>0</v>
      </c>
      <c r="K64" s="370" t="str">
        <f t="shared" si="15"/>
        <v/>
      </c>
      <c r="L64" s="370">
        <f t="shared" si="16"/>
        <v>0</v>
      </c>
      <c r="M64" s="370">
        <f t="shared" si="17"/>
        <v>0</v>
      </c>
      <c r="N64" s="370" t="str">
        <f t="shared" si="18"/>
        <v/>
      </c>
      <c r="O64" s="370">
        <f t="shared" si="19"/>
        <v>0</v>
      </c>
      <c r="P64" s="370">
        <f t="shared" si="20"/>
        <v>0</v>
      </c>
      <c r="Q64" s="370" t="str">
        <f t="shared" si="21"/>
        <v/>
      </c>
      <c r="R64" s="370">
        <f t="shared" si="22"/>
        <v>0</v>
      </c>
      <c r="S64" s="370" t="str">
        <f t="shared" si="23"/>
        <v>Euros</v>
      </c>
      <c r="T64" s="370"/>
      <c r="U64" s="370"/>
      <c r="V64" s="372" t="e">
        <f>UPPER(LEFT(#REF!,1))&amp;MID(#REF!,2,255)</f>
        <v>#REF!</v>
      </c>
    </row>
    <row r="65" spans="1:22" x14ac:dyDescent="0.4">
      <c r="A65" s="379" t="s">
        <v>122</v>
      </c>
      <c r="B65" s="27" t="s">
        <v>123</v>
      </c>
      <c r="C65" s="375"/>
      <c r="D65" s="376"/>
      <c r="E65" s="384"/>
      <c r="F65" s="368"/>
      <c r="G65" s="369" t="s">
        <v>624</v>
      </c>
      <c r="H65" s="370" t="str">
        <f t="shared" si="12"/>
        <v>Euros</v>
      </c>
      <c r="I65" s="371">
        <f t="shared" si="13"/>
        <v>0</v>
      </c>
      <c r="J65" s="370">
        <f t="shared" si="14"/>
        <v>0</v>
      </c>
      <c r="K65" s="370" t="str">
        <f t="shared" si="15"/>
        <v/>
      </c>
      <c r="L65" s="370">
        <f t="shared" si="16"/>
        <v>0</v>
      </c>
      <c r="M65" s="370">
        <f t="shared" si="17"/>
        <v>0</v>
      </c>
      <c r="N65" s="370" t="str">
        <f t="shared" si="18"/>
        <v/>
      </c>
      <c r="O65" s="370">
        <f t="shared" si="19"/>
        <v>0</v>
      </c>
      <c r="P65" s="370">
        <f t="shared" si="20"/>
        <v>0</v>
      </c>
      <c r="Q65" s="370" t="str">
        <f t="shared" si="21"/>
        <v/>
      </c>
      <c r="R65" s="370">
        <f t="shared" si="22"/>
        <v>0</v>
      </c>
      <c r="S65" s="370" t="str">
        <f t="shared" si="23"/>
        <v>Euros</v>
      </c>
      <c r="T65" s="370"/>
      <c r="U65" s="370"/>
      <c r="V65" s="372" t="e">
        <f>UPPER(LEFT(#REF!,1))&amp;MID(#REF!,2,255)</f>
        <v>#REF!</v>
      </c>
    </row>
    <row r="66" spans="1:22" ht="17.399999999999999" x14ac:dyDescent="0.4">
      <c r="A66" s="378" t="s">
        <v>124</v>
      </c>
      <c r="B66" s="393" t="s">
        <v>839</v>
      </c>
      <c r="C66" s="57" t="s">
        <v>126</v>
      </c>
      <c r="D66" s="366">
        <v>1</v>
      </c>
      <c r="E66" s="367"/>
      <c r="F66" s="368" t="str">
        <f>UPPER(LEFT(H66,1))&amp;MID(H66,2,255)</f>
        <v>Euros</v>
      </c>
      <c r="G66" s="369" t="s">
        <v>624</v>
      </c>
      <c r="H66" s="370" t="str">
        <f>K66&amp;N66&amp;Q66&amp;S66</f>
        <v>Euros</v>
      </c>
      <c r="I66" s="371">
        <f>+E66</f>
        <v>0</v>
      </c>
      <c r="J66" s="370">
        <f>INT(I66/1000000000)</f>
        <v>0</v>
      </c>
      <c r="K66" s="370" t="str">
        <f>VLOOKUP(J66,offre,2,FALSE)&amp;IF(J66=0,"",IF(J66=1,"milliard ","milliards "))</f>
        <v/>
      </c>
      <c r="L66" s="370">
        <f>+I66-J66*1000000000</f>
        <v>0</v>
      </c>
      <c r="M66" s="370">
        <f>INT(L66/1000000)</f>
        <v>0</v>
      </c>
      <c r="N66" s="370" t="str">
        <f>VLOOKUP(M66,offre,2,FALSE)&amp;IF(M66=0,"",IF(M66=1,"million ","millions "))</f>
        <v/>
      </c>
      <c r="O66" s="370">
        <f>+L66-M66*1000000</f>
        <v>0</v>
      </c>
      <c r="P66" s="370">
        <f>INT(O66/1000)</f>
        <v>0</v>
      </c>
      <c r="Q66" s="370" t="str">
        <f>IF(P66=0,"",IF(P66=1,"mille ",VLOOKUP(P66,offre,2,FALSE)&amp;"mille "))</f>
        <v/>
      </c>
      <c r="R66" s="370">
        <f>+O66-P66*1000</f>
        <v>0</v>
      </c>
      <c r="S66" s="370" t="str">
        <f>VLOOKUP(R66,offre,2,FALSE)&amp;"Euros"</f>
        <v>Euros</v>
      </c>
      <c r="T66" s="370"/>
      <c r="U66" s="370"/>
      <c r="V66" s="372" t="e">
        <f>UPPER(LEFT(#REF!,1))&amp;MID(#REF!,2,255)</f>
        <v>#REF!</v>
      </c>
    </row>
    <row r="67" spans="1:22" ht="17.399999999999999" x14ac:dyDescent="0.4">
      <c r="A67" s="378" t="s">
        <v>127</v>
      </c>
      <c r="B67" s="394" t="s">
        <v>846</v>
      </c>
      <c r="C67" s="57" t="s">
        <v>30</v>
      </c>
      <c r="D67" s="366">
        <v>1</v>
      </c>
      <c r="E67" s="367"/>
      <c r="F67" s="368" t="str">
        <f>UPPER(LEFT(H67,1))&amp;MID(H67,2,255)</f>
        <v>Euros</v>
      </c>
      <c r="G67" s="369" t="s">
        <v>624</v>
      </c>
      <c r="H67" s="370" t="str">
        <f t="shared" si="12"/>
        <v>Euros</v>
      </c>
      <c r="I67" s="371">
        <f t="shared" si="13"/>
        <v>0</v>
      </c>
      <c r="J67" s="370">
        <f t="shared" si="14"/>
        <v>0</v>
      </c>
      <c r="K67" s="370" t="str">
        <f t="shared" si="15"/>
        <v/>
      </c>
      <c r="L67" s="370">
        <f t="shared" si="16"/>
        <v>0</v>
      </c>
      <c r="M67" s="370">
        <f t="shared" si="17"/>
        <v>0</v>
      </c>
      <c r="N67" s="370" t="str">
        <f t="shared" si="18"/>
        <v/>
      </c>
      <c r="O67" s="370">
        <f t="shared" si="19"/>
        <v>0</v>
      </c>
      <c r="P67" s="370">
        <f t="shared" si="20"/>
        <v>0</v>
      </c>
      <c r="Q67" s="370" t="str">
        <f t="shared" si="21"/>
        <v/>
      </c>
      <c r="R67" s="370">
        <f t="shared" si="22"/>
        <v>0</v>
      </c>
      <c r="S67" s="370" t="str">
        <f t="shared" si="23"/>
        <v>Euros</v>
      </c>
      <c r="T67" s="370"/>
      <c r="U67" s="370"/>
      <c r="V67" s="372" t="e">
        <f>UPPER(LEFT(#REF!,1))&amp;MID(#REF!,2,255)</f>
        <v>#REF!</v>
      </c>
    </row>
    <row r="68" spans="1:22" ht="17.399999999999999" x14ac:dyDescent="0.4">
      <c r="A68" s="378" t="s">
        <v>129</v>
      </c>
      <c r="B68" s="58" t="s">
        <v>840</v>
      </c>
      <c r="C68" s="57" t="s">
        <v>50</v>
      </c>
      <c r="D68" s="366">
        <v>1</v>
      </c>
      <c r="E68" s="367"/>
      <c r="F68" s="368" t="str">
        <f>UPPER(LEFT(H68,1))&amp;MID(H68,2,255)</f>
        <v>Euros</v>
      </c>
      <c r="G68" s="369" t="s">
        <v>624</v>
      </c>
      <c r="H68" s="370" t="str">
        <f t="shared" si="12"/>
        <v>Euros</v>
      </c>
      <c r="I68" s="371">
        <f t="shared" si="13"/>
        <v>0</v>
      </c>
      <c r="J68" s="370">
        <f t="shared" si="14"/>
        <v>0</v>
      </c>
      <c r="K68" s="370" t="str">
        <f t="shared" si="15"/>
        <v/>
      </c>
      <c r="L68" s="370">
        <f t="shared" si="16"/>
        <v>0</v>
      </c>
      <c r="M68" s="370">
        <f t="shared" si="17"/>
        <v>0</v>
      </c>
      <c r="N68" s="370" t="str">
        <f t="shared" si="18"/>
        <v/>
      </c>
      <c r="O68" s="370">
        <f t="shared" si="19"/>
        <v>0</v>
      </c>
      <c r="P68" s="370">
        <f t="shared" si="20"/>
        <v>0</v>
      </c>
      <c r="Q68" s="370" t="str">
        <f t="shared" si="21"/>
        <v/>
      </c>
      <c r="R68" s="370">
        <f t="shared" si="22"/>
        <v>0</v>
      </c>
      <c r="S68" s="370" t="str">
        <f t="shared" si="23"/>
        <v>Euros</v>
      </c>
      <c r="T68" s="370"/>
      <c r="U68" s="370"/>
      <c r="V68" s="372" t="e">
        <f>UPPER(LEFT(#REF!,1))&amp;MID(#REF!,2,255)</f>
        <v>#REF!</v>
      </c>
    </row>
    <row r="69" spans="1:22" x14ac:dyDescent="0.4">
      <c r="A69" s="381"/>
      <c r="B69" s="38" t="s">
        <v>131</v>
      </c>
      <c r="C69" s="378"/>
      <c r="D69" s="376"/>
      <c r="E69" s="384"/>
      <c r="F69" s="368"/>
      <c r="G69" s="369" t="s">
        <v>624</v>
      </c>
      <c r="H69" s="370" t="str">
        <f t="shared" si="12"/>
        <v>Euros</v>
      </c>
      <c r="I69" s="371">
        <f t="shared" si="13"/>
        <v>0</v>
      </c>
      <c r="J69" s="370">
        <f t="shared" si="14"/>
        <v>0</v>
      </c>
      <c r="K69" s="370" t="str">
        <f t="shared" si="15"/>
        <v/>
      </c>
      <c r="L69" s="370">
        <f t="shared" si="16"/>
        <v>0</v>
      </c>
      <c r="M69" s="370">
        <f t="shared" si="17"/>
        <v>0</v>
      </c>
      <c r="N69" s="370" t="str">
        <f t="shared" si="18"/>
        <v/>
      </c>
      <c r="O69" s="370">
        <f t="shared" si="19"/>
        <v>0</v>
      </c>
      <c r="P69" s="370">
        <f t="shared" si="20"/>
        <v>0</v>
      </c>
      <c r="Q69" s="370" t="str">
        <f t="shared" si="21"/>
        <v/>
      </c>
      <c r="R69" s="370">
        <f t="shared" si="22"/>
        <v>0</v>
      </c>
      <c r="S69" s="370" t="str">
        <f t="shared" si="23"/>
        <v>Euros</v>
      </c>
      <c r="T69" s="370"/>
      <c r="U69" s="370"/>
      <c r="V69" s="372" t="e">
        <f>UPPER(LEFT(#REF!,1))&amp;MID(#REF!,2,255)</f>
        <v>#REF!</v>
      </c>
    </row>
    <row r="70" spans="1:22" x14ac:dyDescent="0.4">
      <c r="A70" s="380"/>
      <c r="C70" s="59"/>
      <c r="E70" s="384"/>
      <c r="F70" s="368"/>
      <c r="G70" s="369" t="s">
        <v>624</v>
      </c>
      <c r="H70" s="370" t="str">
        <f t="shared" si="12"/>
        <v>Euros</v>
      </c>
      <c r="I70" s="371">
        <f t="shared" si="13"/>
        <v>0</v>
      </c>
      <c r="J70" s="370">
        <f t="shared" si="14"/>
        <v>0</v>
      </c>
      <c r="K70" s="370" t="str">
        <f t="shared" si="15"/>
        <v/>
      </c>
      <c r="L70" s="370">
        <f t="shared" si="16"/>
        <v>0</v>
      </c>
      <c r="M70" s="370">
        <f t="shared" si="17"/>
        <v>0</v>
      </c>
      <c r="N70" s="370" t="str">
        <f t="shared" si="18"/>
        <v/>
      </c>
      <c r="O70" s="370">
        <f t="shared" si="19"/>
        <v>0</v>
      </c>
      <c r="P70" s="370">
        <f t="shared" si="20"/>
        <v>0</v>
      </c>
      <c r="Q70" s="370" t="str">
        <f t="shared" si="21"/>
        <v/>
      </c>
      <c r="R70" s="370">
        <f t="shared" si="22"/>
        <v>0</v>
      </c>
      <c r="S70" s="370" t="str">
        <f t="shared" si="23"/>
        <v>Euros</v>
      </c>
      <c r="T70" s="370"/>
      <c r="U70" s="370"/>
      <c r="V70" s="372" t="e">
        <f>UPPER(LEFT(#REF!,1))&amp;MID(#REF!,2,255)</f>
        <v>#REF!</v>
      </c>
    </row>
    <row r="71" spans="1:22" x14ac:dyDescent="0.4">
      <c r="A71" s="379" t="s">
        <v>132</v>
      </c>
      <c r="B71" s="27" t="s">
        <v>133</v>
      </c>
      <c r="C71" s="375"/>
      <c r="D71" s="376"/>
      <c r="E71" s="384"/>
      <c r="F71" s="368"/>
      <c r="G71" s="369" t="s">
        <v>624</v>
      </c>
      <c r="H71" s="370" t="str">
        <f t="shared" si="12"/>
        <v>Euros</v>
      </c>
      <c r="I71" s="371">
        <f t="shared" si="13"/>
        <v>0</v>
      </c>
      <c r="J71" s="370">
        <f t="shared" si="14"/>
        <v>0</v>
      </c>
      <c r="K71" s="370" t="str">
        <f t="shared" si="15"/>
        <v/>
      </c>
      <c r="L71" s="370">
        <f t="shared" si="16"/>
        <v>0</v>
      </c>
      <c r="M71" s="370">
        <f t="shared" si="17"/>
        <v>0</v>
      </c>
      <c r="N71" s="370" t="str">
        <f t="shared" si="18"/>
        <v/>
      </c>
      <c r="O71" s="370">
        <f t="shared" si="19"/>
        <v>0</v>
      </c>
      <c r="P71" s="370">
        <f t="shared" si="20"/>
        <v>0</v>
      </c>
      <c r="Q71" s="370" t="str">
        <f t="shared" si="21"/>
        <v/>
      </c>
      <c r="R71" s="370">
        <f t="shared" si="22"/>
        <v>0</v>
      </c>
      <c r="S71" s="370" t="str">
        <f t="shared" si="23"/>
        <v>Euros</v>
      </c>
      <c r="T71" s="370"/>
      <c r="U71" s="370"/>
      <c r="V71" s="372" t="e">
        <f>UPPER(LEFT(#REF!,1))&amp;MID(#REF!,2,255)</f>
        <v>#REF!</v>
      </c>
    </row>
    <row r="72" spans="1:22" x14ac:dyDescent="0.4">
      <c r="A72" s="364" t="s">
        <v>134</v>
      </c>
      <c r="B72" s="27" t="s">
        <v>67</v>
      </c>
      <c r="C72" s="375"/>
      <c r="D72" s="376"/>
      <c r="E72" s="384"/>
      <c r="F72" s="368"/>
      <c r="G72" s="369" t="s">
        <v>624</v>
      </c>
      <c r="H72" s="370" t="str">
        <f t="shared" si="12"/>
        <v>Euros</v>
      </c>
      <c r="I72" s="371">
        <f t="shared" si="13"/>
        <v>0</v>
      </c>
      <c r="J72" s="370">
        <f t="shared" si="14"/>
        <v>0</v>
      </c>
      <c r="K72" s="370" t="str">
        <f t="shared" si="15"/>
        <v/>
      </c>
      <c r="L72" s="370">
        <f t="shared" si="16"/>
        <v>0</v>
      </c>
      <c r="M72" s="370">
        <f t="shared" si="17"/>
        <v>0</v>
      </c>
      <c r="N72" s="370" t="str">
        <f t="shared" si="18"/>
        <v/>
      </c>
      <c r="O72" s="370">
        <f t="shared" si="19"/>
        <v>0</v>
      </c>
      <c r="P72" s="370">
        <f t="shared" si="20"/>
        <v>0</v>
      </c>
      <c r="Q72" s="370" t="str">
        <f t="shared" si="21"/>
        <v/>
      </c>
      <c r="R72" s="370">
        <f t="shared" si="22"/>
        <v>0</v>
      </c>
      <c r="S72" s="370" t="str">
        <f t="shared" si="23"/>
        <v>Euros</v>
      </c>
      <c r="T72" s="370"/>
      <c r="U72" s="370"/>
      <c r="V72" s="372" t="e">
        <f>UPPER(LEFT(#REF!,1))&amp;MID(#REF!,2,255)</f>
        <v>#REF!</v>
      </c>
    </row>
    <row r="73" spans="1:22" x14ac:dyDescent="0.4">
      <c r="A73" s="378" t="s">
        <v>135</v>
      </c>
      <c r="B73" s="34" t="s">
        <v>686</v>
      </c>
      <c r="C73" s="378" t="s">
        <v>137</v>
      </c>
      <c r="D73" s="366">
        <v>1</v>
      </c>
      <c r="E73" s="367"/>
      <c r="F73" s="368" t="str">
        <f>UPPER(LEFT(H73,1))&amp;MID(H73,2,255)</f>
        <v>Euros</v>
      </c>
      <c r="G73" s="369" t="s">
        <v>624</v>
      </c>
      <c r="H73" s="370" t="str">
        <f t="shared" si="12"/>
        <v>Euros</v>
      </c>
      <c r="I73" s="371">
        <f t="shared" si="13"/>
        <v>0</v>
      </c>
      <c r="J73" s="370">
        <f t="shared" si="14"/>
        <v>0</v>
      </c>
      <c r="K73" s="370" t="str">
        <f t="shared" si="15"/>
        <v/>
      </c>
      <c r="L73" s="370">
        <f t="shared" si="16"/>
        <v>0</v>
      </c>
      <c r="M73" s="370">
        <f t="shared" si="17"/>
        <v>0</v>
      </c>
      <c r="N73" s="370" t="str">
        <f t="shared" si="18"/>
        <v/>
      </c>
      <c r="O73" s="370">
        <f t="shared" si="19"/>
        <v>0</v>
      </c>
      <c r="P73" s="370">
        <f t="shared" si="20"/>
        <v>0</v>
      </c>
      <c r="Q73" s="370" t="str">
        <f t="shared" si="21"/>
        <v/>
      </c>
      <c r="R73" s="370">
        <f t="shared" si="22"/>
        <v>0</v>
      </c>
      <c r="S73" s="370" t="str">
        <f t="shared" si="23"/>
        <v>Euros</v>
      </c>
      <c r="T73" s="370"/>
      <c r="U73" s="370"/>
      <c r="V73" s="372" t="e">
        <f>UPPER(LEFT(#REF!,1))&amp;MID(#REF!,2,255)</f>
        <v>#REF!</v>
      </c>
    </row>
    <row r="74" spans="1:22" ht="17.399999999999999" x14ac:dyDescent="0.4">
      <c r="A74" s="378" t="s">
        <v>138</v>
      </c>
      <c r="B74" s="50" t="s">
        <v>141</v>
      </c>
      <c r="C74" s="378" t="s">
        <v>50</v>
      </c>
      <c r="D74" s="366">
        <v>1</v>
      </c>
      <c r="E74" s="367"/>
      <c r="F74" s="368" t="str">
        <f>UPPER(LEFT(H74,1))&amp;MID(H74,2,255)</f>
        <v>Euros</v>
      </c>
      <c r="G74" s="369" t="s">
        <v>624</v>
      </c>
      <c r="H74" s="370" t="str">
        <f t="shared" si="12"/>
        <v>Euros</v>
      </c>
      <c r="I74" s="371">
        <f t="shared" si="13"/>
        <v>0</v>
      </c>
      <c r="J74" s="370">
        <f t="shared" si="14"/>
        <v>0</v>
      </c>
      <c r="K74" s="370" t="str">
        <f t="shared" si="15"/>
        <v/>
      </c>
      <c r="L74" s="370">
        <f t="shared" si="16"/>
        <v>0</v>
      </c>
      <c r="M74" s="370">
        <f t="shared" si="17"/>
        <v>0</v>
      </c>
      <c r="N74" s="370" t="str">
        <f t="shared" si="18"/>
        <v/>
      </c>
      <c r="O74" s="370">
        <f t="shared" si="19"/>
        <v>0</v>
      </c>
      <c r="P74" s="370">
        <f t="shared" si="20"/>
        <v>0</v>
      </c>
      <c r="Q74" s="370" t="str">
        <f t="shared" si="21"/>
        <v/>
      </c>
      <c r="R74" s="370">
        <f t="shared" si="22"/>
        <v>0</v>
      </c>
      <c r="S74" s="370" t="str">
        <f t="shared" si="23"/>
        <v>Euros</v>
      </c>
      <c r="T74" s="370"/>
      <c r="U74" s="370"/>
      <c r="V74" s="372" t="e">
        <f>UPPER(LEFT(#REF!,1))&amp;MID(#REF!,2,255)</f>
        <v>#REF!</v>
      </c>
    </row>
    <row r="75" spans="1:22" x14ac:dyDescent="0.4">
      <c r="A75" s="378" t="s">
        <v>142</v>
      </c>
      <c r="B75" s="27" t="s">
        <v>143</v>
      </c>
      <c r="C75" s="375"/>
      <c r="D75" s="376"/>
      <c r="E75" s="384"/>
      <c r="F75" s="368"/>
      <c r="G75" s="369" t="s">
        <v>624</v>
      </c>
      <c r="H75" s="370" t="str">
        <f t="shared" si="12"/>
        <v>Euros</v>
      </c>
      <c r="I75" s="371">
        <f t="shared" si="13"/>
        <v>0</v>
      </c>
      <c r="J75" s="370">
        <f t="shared" si="14"/>
        <v>0</v>
      </c>
      <c r="K75" s="370" t="str">
        <f t="shared" si="15"/>
        <v/>
      </c>
      <c r="L75" s="370">
        <f t="shared" si="16"/>
        <v>0</v>
      </c>
      <c r="M75" s="370">
        <f t="shared" si="17"/>
        <v>0</v>
      </c>
      <c r="N75" s="370" t="str">
        <f t="shared" si="18"/>
        <v/>
      </c>
      <c r="O75" s="370">
        <f t="shared" si="19"/>
        <v>0</v>
      </c>
      <c r="P75" s="370">
        <f t="shared" si="20"/>
        <v>0</v>
      </c>
      <c r="Q75" s="370" t="str">
        <f t="shared" si="21"/>
        <v/>
      </c>
      <c r="R75" s="370">
        <f t="shared" si="22"/>
        <v>0</v>
      </c>
      <c r="S75" s="370" t="str">
        <f t="shared" si="23"/>
        <v>Euros</v>
      </c>
      <c r="T75" s="370"/>
      <c r="U75" s="370"/>
      <c r="V75" s="372" t="e">
        <f>UPPER(LEFT(#REF!,1))&amp;MID(#REF!,2,255)</f>
        <v>#REF!</v>
      </c>
    </row>
    <row r="76" spans="1:22" ht="17.399999999999999" x14ac:dyDescent="0.4">
      <c r="A76" s="378" t="s">
        <v>146</v>
      </c>
      <c r="B76" s="50" t="s">
        <v>618</v>
      </c>
      <c r="C76" s="378" t="s">
        <v>50</v>
      </c>
      <c r="D76" s="366">
        <v>1</v>
      </c>
      <c r="E76" s="367"/>
      <c r="F76" s="368" t="str">
        <f>UPPER(LEFT(H76,1))&amp;MID(H76,2,255)</f>
        <v>Euros</v>
      </c>
      <c r="G76" s="369" t="s">
        <v>624</v>
      </c>
      <c r="H76" s="370" t="str">
        <f t="shared" si="12"/>
        <v>Euros</v>
      </c>
      <c r="I76" s="371">
        <f t="shared" si="13"/>
        <v>0</v>
      </c>
      <c r="J76" s="370">
        <f t="shared" si="14"/>
        <v>0</v>
      </c>
      <c r="K76" s="370" t="str">
        <f t="shared" si="15"/>
        <v/>
      </c>
      <c r="L76" s="370">
        <f t="shared" si="16"/>
        <v>0</v>
      </c>
      <c r="M76" s="370">
        <f t="shared" si="17"/>
        <v>0</v>
      </c>
      <c r="N76" s="370" t="str">
        <f t="shared" si="18"/>
        <v/>
      </c>
      <c r="O76" s="370">
        <f t="shared" si="19"/>
        <v>0</v>
      </c>
      <c r="P76" s="370">
        <f t="shared" si="20"/>
        <v>0</v>
      </c>
      <c r="Q76" s="370" t="str">
        <f t="shared" si="21"/>
        <v/>
      </c>
      <c r="R76" s="370">
        <f t="shared" si="22"/>
        <v>0</v>
      </c>
      <c r="S76" s="370" t="str">
        <f t="shared" si="23"/>
        <v>Euros</v>
      </c>
      <c r="T76" s="370"/>
      <c r="U76" s="370"/>
      <c r="V76" s="372" t="e">
        <f>UPPER(LEFT(#REF!,1))&amp;MID(#REF!,2,255)</f>
        <v>#REF!</v>
      </c>
    </row>
    <row r="77" spans="1:22" x14ac:dyDescent="0.4">
      <c r="A77" s="378"/>
      <c r="B77" s="38" t="s">
        <v>147</v>
      </c>
      <c r="C77" s="378"/>
      <c r="D77" s="376"/>
      <c r="E77" s="384"/>
      <c r="F77" s="368"/>
      <c r="G77" s="369" t="s">
        <v>624</v>
      </c>
      <c r="H77" s="370" t="str">
        <f t="shared" si="12"/>
        <v>Euros</v>
      </c>
      <c r="I77" s="371">
        <f t="shared" si="13"/>
        <v>0</v>
      </c>
      <c r="J77" s="370">
        <f t="shared" si="14"/>
        <v>0</v>
      </c>
      <c r="K77" s="370" t="str">
        <f t="shared" si="15"/>
        <v/>
      </c>
      <c r="L77" s="370">
        <f t="shared" si="16"/>
        <v>0</v>
      </c>
      <c r="M77" s="370">
        <f t="shared" si="17"/>
        <v>0</v>
      </c>
      <c r="N77" s="370" t="str">
        <f t="shared" si="18"/>
        <v/>
      </c>
      <c r="O77" s="370">
        <f t="shared" si="19"/>
        <v>0</v>
      </c>
      <c r="P77" s="370">
        <f t="shared" si="20"/>
        <v>0</v>
      </c>
      <c r="Q77" s="370" t="str">
        <f t="shared" si="21"/>
        <v/>
      </c>
      <c r="R77" s="370">
        <f t="shared" si="22"/>
        <v>0</v>
      </c>
      <c r="S77" s="370" t="str">
        <f t="shared" si="23"/>
        <v>Euros</v>
      </c>
      <c r="T77" s="370"/>
      <c r="U77" s="370"/>
      <c r="V77" s="372" t="e">
        <f>UPPER(LEFT(#REF!,1))&amp;MID(#REF!,2,255)</f>
        <v>#REF!</v>
      </c>
    </row>
    <row r="78" spans="1:22" x14ac:dyDescent="0.4">
      <c r="A78" s="396" t="s">
        <v>148</v>
      </c>
      <c r="B78" s="61" t="s">
        <v>149</v>
      </c>
      <c r="C78" s="375"/>
      <c r="D78" s="376"/>
      <c r="E78" s="384"/>
      <c r="F78" s="368"/>
      <c r="G78" s="369" t="s">
        <v>624</v>
      </c>
      <c r="H78" s="370" t="str">
        <f t="shared" si="12"/>
        <v>Euros</v>
      </c>
      <c r="I78" s="371">
        <f t="shared" si="13"/>
        <v>0</v>
      </c>
      <c r="J78" s="370">
        <f t="shared" si="14"/>
        <v>0</v>
      </c>
      <c r="K78" s="370" t="str">
        <f t="shared" si="15"/>
        <v/>
      </c>
      <c r="L78" s="370">
        <f t="shared" si="16"/>
        <v>0</v>
      </c>
      <c r="M78" s="370">
        <f t="shared" si="17"/>
        <v>0</v>
      </c>
      <c r="N78" s="370" t="str">
        <f t="shared" si="18"/>
        <v/>
      </c>
      <c r="O78" s="370">
        <f t="shared" si="19"/>
        <v>0</v>
      </c>
      <c r="P78" s="370">
        <f t="shared" si="20"/>
        <v>0</v>
      </c>
      <c r="Q78" s="370" t="str">
        <f t="shared" si="21"/>
        <v/>
      </c>
      <c r="R78" s="370">
        <f t="shared" si="22"/>
        <v>0</v>
      </c>
      <c r="S78" s="370" t="str">
        <f t="shared" si="23"/>
        <v>Euros</v>
      </c>
      <c r="T78" s="370"/>
      <c r="U78" s="370"/>
      <c r="V78" s="372" t="e">
        <f>UPPER(LEFT(#REF!,1))&amp;MID(#REF!,2,255)</f>
        <v>#REF!</v>
      </c>
    </row>
    <row r="79" spans="1:22" x14ac:dyDescent="0.4">
      <c r="A79" s="397" t="s">
        <v>150</v>
      </c>
      <c r="B79" s="61" t="s">
        <v>67</v>
      </c>
      <c r="C79" s="375"/>
      <c r="D79" s="376"/>
      <c r="E79" s="384"/>
      <c r="F79" s="368"/>
      <c r="G79" s="369" t="s">
        <v>624</v>
      </c>
      <c r="H79" s="370" t="str">
        <f t="shared" si="12"/>
        <v>Euros</v>
      </c>
      <c r="I79" s="371">
        <f t="shared" si="13"/>
        <v>0</v>
      </c>
      <c r="J79" s="370">
        <f t="shared" si="14"/>
        <v>0</v>
      </c>
      <c r="K79" s="370" t="str">
        <f t="shared" si="15"/>
        <v/>
      </c>
      <c r="L79" s="370">
        <f t="shared" si="16"/>
        <v>0</v>
      </c>
      <c r="M79" s="370">
        <f t="shared" si="17"/>
        <v>0</v>
      </c>
      <c r="N79" s="370" t="str">
        <f t="shared" si="18"/>
        <v/>
      </c>
      <c r="O79" s="370">
        <f t="shared" si="19"/>
        <v>0</v>
      </c>
      <c r="P79" s="370">
        <f t="shared" si="20"/>
        <v>0</v>
      </c>
      <c r="Q79" s="370" t="str">
        <f t="shared" si="21"/>
        <v/>
      </c>
      <c r="R79" s="370">
        <f t="shared" si="22"/>
        <v>0</v>
      </c>
      <c r="S79" s="370" t="str">
        <f t="shared" si="23"/>
        <v>Euros</v>
      </c>
      <c r="T79" s="370"/>
      <c r="U79" s="370"/>
      <c r="V79" s="372" t="e">
        <f>UPPER(LEFT(#REF!,1))&amp;MID(#REF!,2,255)</f>
        <v>#REF!</v>
      </c>
    </row>
    <row r="80" spans="1:22" x14ac:dyDescent="0.4">
      <c r="A80" s="397" t="s">
        <v>153</v>
      </c>
      <c r="B80" s="40" t="s">
        <v>152</v>
      </c>
      <c r="C80" s="375"/>
      <c r="D80" s="376"/>
      <c r="E80" s="384"/>
      <c r="F80" s="368"/>
      <c r="G80" s="369" t="s">
        <v>624</v>
      </c>
      <c r="H80" s="370" t="str">
        <f t="shared" si="12"/>
        <v>Euros</v>
      </c>
      <c r="I80" s="371">
        <f t="shared" si="13"/>
        <v>0</v>
      </c>
      <c r="J80" s="370">
        <f t="shared" si="14"/>
        <v>0</v>
      </c>
      <c r="K80" s="370" t="str">
        <f t="shared" si="15"/>
        <v/>
      </c>
      <c r="L80" s="370">
        <f t="shared" si="16"/>
        <v>0</v>
      </c>
      <c r="M80" s="370">
        <f t="shared" si="17"/>
        <v>0</v>
      </c>
      <c r="N80" s="370" t="str">
        <f t="shared" si="18"/>
        <v/>
      </c>
      <c r="O80" s="370">
        <f t="shared" si="19"/>
        <v>0</v>
      </c>
      <c r="P80" s="370">
        <f t="shared" si="20"/>
        <v>0</v>
      </c>
      <c r="Q80" s="370" t="str">
        <f t="shared" si="21"/>
        <v/>
      </c>
      <c r="R80" s="370">
        <f t="shared" si="22"/>
        <v>0</v>
      </c>
      <c r="S80" s="370" t="str">
        <f t="shared" si="23"/>
        <v>Euros</v>
      </c>
      <c r="T80" s="370"/>
      <c r="U80" s="370"/>
      <c r="V80" s="372" t="e">
        <f>UPPER(LEFT(#REF!,1))&amp;MID(#REF!,2,255)</f>
        <v>#REF!</v>
      </c>
    </row>
    <row r="81" spans="1:22" ht="17.399999999999999" x14ac:dyDescent="0.4">
      <c r="A81" s="381" t="s">
        <v>721</v>
      </c>
      <c r="B81" s="50" t="s">
        <v>154</v>
      </c>
      <c r="C81" s="398" t="s">
        <v>155</v>
      </c>
      <c r="D81" s="366">
        <v>1</v>
      </c>
      <c r="E81" s="367"/>
      <c r="F81" s="368" t="str">
        <f>UPPER(LEFT(H81,1))&amp;MID(H81,2,255)</f>
        <v>Euros</v>
      </c>
      <c r="G81" s="369" t="s">
        <v>624</v>
      </c>
      <c r="H81" s="370" t="str">
        <f t="shared" si="12"/>
        <v>Euros</v>
      </c>
      <c r="I81" s="371">
        <f t="shared" si="13"/>
        <v>0</v>
      </c>
      <c r="J81" s="370">
        <f t="shared" si="14"/>
        <v>0</v>
      </c>
      <c r="K81" s="370" t="str">
        <f t="shared" si="15"/>
        <v/>
      </c>
      <c r="L81" s="370">
        <f t="shared" si="16"/>
        <v>0</v>
      </c>
      <c r="M81" s="370">
        <f t="shared" si="17"/>
        <v>0</v>
      </c>
      <c r="N81" s="370" t="str">
        <f t="shared" si="18"/>
        <v/>
      </c>
      <c r="O81" s="370">
        <f t="shared" si="19"/>
        <v>0</v>
      </c>
      <c r="P81" s="370">
        <f t="shared" si="20"/>
        <v>0</v>
      </c>
      <c r="Q81" s="370" t="str">
        <f t="shared" si="21"/>
        <v/>
      </c>
      <c r="R81" s="370">
        <f t="shared" si="22"/>
        <v>0</v>
      </c>
      <c r="S81" s="370" t="str">
        <f t="shared" si="23"/>
        <v>Euros</v>
      </c>
      <c r="T81" s="370"/>
      <c r="U81" s="370"/>
      <c r="V81" s="372" t="e">
        <f>UPPER(LEFT(#REF!,1))&amp;MID(#REF!,2,255)</f>
        <v>#REF!</v>
      </c>
    </row>
    <row r="82" spans="1:22" ht="19.2" x14ac:dyDescent="0.45">
      <c r="A82" s="381" t="s">
        <v>722</v>
      </c>
      <c r="B82" s="78" t="s">
        <v>704</v>
      </c>
      <c r="C82" s="398" t="s">
        <v>155</v>
      </c>
      <c r="D82" s="366">
        <v>1</v>
      </c>
      <c r="E82" s="367"/>
      <c r="F82" s="368" t="str">
        <f>UPPER(LEFT(H82,1))&amp;MID(H82,2,255)</f>
        <v>Euros</v>
      </c>
      <c r="G82" s="369" t="s">
        <v>624</v>
      </c>
      <c r="H82" s="370" t="str">
        <f t="shared" si="12"/>
        <v>Euros</v>
      </c>
      <c r="I82" s="371">
        <f t="shared" si="13"/>
        <v>0</v>
      </c>
      <c r="J82" s="370">
        <f t="shared" si="14"/>
        <v>0</v>
      </c>
      <c r="K82" s="370" t="str">
        <f t="shared" si="15"/>
        <v/>
      </c>
      <c r="L82" s="370">
        <f t="shared" si="16"/>
        <v>0</v>
      </c>
      <c r="M82" s="370">
        <f t="shared" si="17"/>
        <v>0</v>
      </c>
      <c r="N82" s="370" t="str">
        <f t="shared" si="18"/>
        <v/>
      </c>
      <c r="O82" s="370">
        <f t="shared" si="19"/>
        <v>0</v>
      </c>
      <c r="P82" s="370">
        <f t="shared" si="20"/>
        <v>0</v>
      </c>
      <c r="Q82" s="370" t="str">
        <f t="shared" si="21"/>
        <v/>
      </c>
      <c r="R82" s="370">
        <f t="shared" si="22"/>
        <v>0</v>
      </c>
      <c r="S82" s="370" t="str">
        <f t="shared" si="23"/>
        <v>Euros</v>
      </c>
      <c r="T82" s="370"/>
      <c r="U82" s="370"/>
      <c r="V82" s="372" t="e">
        <f>UPPER(LEFT(#REF!,1))&amp;MID(#REF!,2,255)</f>
        <v>#REF!</v>
      </c>
    </row>
    <row r="83" spans="1:22" ht="17.399999999999999" x14ac:dyDescent="0.4">
      <c r="A83" s="381" t="s">
        <v>723</v>
      </c>
      <c r="B83" s="50" t="s">
        <v>159</v>
      </c>
      <c r="C83" s="398" t="s">
        <v>155</v>
      </c>
      <c r="D83" s="366">
        <v>1</v>
      </c>
      <c r="E83" s="367"/>
      <c r="F83" s="368" t="str">
        <f>UPPER(LEFT(H83,1))&amp;MID(H83,2,255)</f>
        <v>Euros</v>
      </c>
      <c r="G83" s="369" t="s">
        <v>624</v>
      </c>
      <c r="H83" s="370" t="str">
        <f t="shared" si="12"/>
        <v>Euros</v>
      </c>
      <c r="I83" s="371">
        <f t="shared" si="13"/>
        <v>0</v>
      </c>
      <c r="J83" s="370">
        <f t="shared" si="14"/>
        <v>0</v>
      </c>
      <c r="K83" s="370" t="str">
        <f t="shared" si="15"/>
        <v/>
      </c>
      <c r="L83" s="370">
        <f t="shared" si="16"/>
        <v>0</v>
      </c>
      <c r="M83" s="370">
        <f t="shared" si="17"/>
        <v>0</v>
      </c>
      <c r="N83" s="370" t="str">
        <f t="shared" si="18"/>
        <v/>
      </c>
      <c r="O83" s="370">
        <f t="shared" si="19"/>
        <v>0</v>
      </c>
      <c r="P83" s="370">
        <f t="shared" si="20"/>
        <v>0</v>
      </c>
      <c r="Q83" s="370" t="str">
        <f t="shared" si="21"/>
        <v/>
      </c>
      <c r="R83" s="370">
        <f t="shared" si="22"/>
        <v>0</v>
      </c>
      <c r="S83" s="370" t="str">
        <f t="shared" si="23"/>
        <v>Euros</v>
      </c>
      <c r="T83" s="370"/>
      <c r="U83" s="370"/>
      <c r="V83" s="372" t="e">
        <f>UPPER(LEFT(#REF!,1))&amp;MID(#REF!,2,255)</f>
        <v>#REF!</v>
      </c>
    </row>
    <row r="84" spans="1:22" x14ac:dyDescent="0.4">
      <c r="A84" s="397" t="s">
        <v>156</v>
      </c>
      <c r="B84" s="40" t="s">
        <v>161</v>
      </c>
      <c r="C84" s="375"/>
      <c r="D84" s="376"/>
      <c r="E84" s="384"/>
      <c r="F84" s="368"/>
      <c r="G84" s="369" t="s">
        <v>624</v>
      </c>
      <c r="H84" s="370" t="str">
        <f t="shared" si="12"/>
        <v>Euros</v>
      </c>
      <c r="I84" s="371">
        <f t="shared" si="13"/>
        <v>0</v>
      </c>
      <c r="J84" s="370">
        <f t="shared" si="14"/>
        <v>0</v>
      </c>
      <c r="K84" s="370" t="str">
        <f t="shared" si="15"/>
        <v/>
      </c>
      <c r="L84" s="370">
        <f t="shared" si="16"/>
        <v>0</v>
      </c>
      <c r="M84" s="370">
        <f t="shared" si="17"/>
        <v>0</v>
      </c>
      <c r="N84" s="370" t="str">
        <f t="shared" si="18"/>
        <v/>
      </c>
      <c r="O84" s="370">
        <f t="shared" si="19"/>
        <v>0</v>
      </c>
      <c r="P84" s="370">
        <f t="shared" si="20"/>
        <v>0</v>
      </c>
      <c r="Q84" s="370" t="str">
        <f t="shared" si="21"/>
        <v/>
      </c>
      <c r="R84" s="370">
        <f t="shared" si="22"/>
        <v>0</v>
      </c>
      <c r="S84" s="370" t="str">
        <f t="shared" si="23"/>
        <v>Euros</v>
      </c>
      <c r="T84" s="370"/>
      <c r="U84" s="370"/>
      <c r="V84" s="372" t="e">
        <f>UPPER(LEFT(#REF!,1))&amp;MID(#REF!,2,255)</f>
        <v>#REF!</v>
      </c>
    </row>
    <row r="85" spans="1:22" x14ac:dyDescent="0.4">
      <c r="A85" s="381" t="s">
        <v>607</v>
      </c>
      <c r="B85" s="50" t="s">
        <v>165</v>
      </c>
      <c r="C85" s="375" t="s">
        <v>137</v>
      </c>
      <c r="D85" s="366">
        <v>1</v>
      </c>
      <c r="E85" s="367"/>
      <c r="F85" s="368" t="str">
        <f>UPPER(LEFT(H85,1))&amp;MID(H85,2,255)</f>
        <v>Euros</v>
      </c>
      <c r="G85" s="369" t="s">
        <v>624</v>
      </c>
      <c r="H85" s="370" t="str">
        <f t="shared" si="12"/>
        <v>Euros</v>
      </c>
      <c r="I85" s="371">
        <f t="shared" si="13"/>
        <v>0</v>
      </c>
      <c r="J85" s="370">
        <f t="shared" si="14"/>
        <v>0</v>
      </c>
      <c r="K85" s="370" t="str">
        <f t="shared" si="15"/>
        <v/>
      </c>
      <c r="L85" s="370">
        <f t="shared" si="16"/>
        <v>0</v>
      </c>
      <c r="M85" s="370">
        <f t="shared" si="17"/>
        <v>0</v>
      </c>
      <c r="N85" s="370" t="str">
        <f t="shared" si="18"/>
        <v/>
      </c>
      <c r="O85" s="370">
        <f t="shared" si="19"/>
        <v>0</v>
      </c>
      <c r="P85" s="370">
        <f t="shared" si="20"/>
        <v>0</v>
      </c>
      <c r="Q85" s="370" t="str">
        <f t="shared" si="21"/>
        <v/>
      </c>
      <c r="R85" s="370">
        <f t="shared" si="22"/>
        <v>0</v>
      </c>
      <c r="S85" s="370" t="str">
        <f t="shared" si="23"/>
        <v>Euros</v>
      </c>
      <c r="T85" s="370"/>
      <c r="U85" s="370"/>
      <c r="V85" s="372" t="e">
        <f>UPPER(LEFT(#REF!,1))&amp;MID(#REF!,2,255)</f>
        <v>#REF!</v>
      </c>
    </row>
    <row r="86" spans="1:22" ht="19.2" x14ac:dyDescent="0.45">
      <c r="A86" s="381" t="s">
        <v>724</v>
      </c>
      <c r="B86" s="78" t="s">
        <v>637</v>
      </c>
      <c r="C86" s="375" t="s">
        <v>137</v>
      </c>
      <c r="D86" s="366">
        <v>1</v>
      </c>
      <c r="E86" s="367"/>
      <c r="F86" s="368" t="str">
        <f>UPPER(LEFT(H86,1))&amp;MID(H86,2,255)</f>
        <v>Euros</v>
      </c>
      <c r="G86" s="369" t="s">
        <v>624</v>
      </c>
      <c r="H86" s="370" t="str">
        <f t="shared" si="12"/>
        <v>Euros</v>
      </c>
      <c r="I86" s="371">
        <f t="shared" si="13"/>
        <v>0</v>
      </c>
      <c r="J86" s="370">
        <f t="shared" si="14"/>
        <v>0</v>
      </c>
      <c r="K86" s="370" t="str">
        <f t="shared" si="15"/>
        <v/>
      </c>
      <c r="L86" s="370">
        <f t="shared" si="16"/>
        <v>0</v>
      </c>
      <c r="M86" s="370">
        <f t="shared" si="17"/>
        <v>0</v>
      </c>
      <c r="N86" s="370" t="str">
        <f t="shared" si="18"/>
        <v/>
      </c>
      <c r="O86" s="370">
        <f t="shared" si="19"/>
        <v>0</v>
      </c>
      <c r="P86" s="370">
        <f t="shared" si="20"/>
        <v>0</v>
      </c>
      <c r="Q86" s="370" t="str">
        <f t="shared" si="21"/>
        <v/>
      </c>
      <c r="R86" s="370">
        <f t="shared" si="22"/>
        <v>0</v>
      </c>
      <c r="S86" s="370" t="str">
        <f t="shared" si="23"/>
        <v>Euros</v>
      </c>
      <c r="T86" s="370"/>
      <c r="U86" s="370"/>
      <c r="V86" s="372" t="e">
        <f>UPPER(LEFT(#REF!,1))&amp;MID(#REF!,2,255)</f>
        <v>#REF!</v>
      </c>
    </row>
    <row r="87" spans="1:22" x14ac:dyDescent="0.4">
      <c r="A87" s="381" t="s">
        <v>158</v>
      </c>
      <c r="B87" s="40" t="s">
        <v>169</v>
      </c>
      <c r="C87" s="375"/>
      <c r="D87" s="376"/>
      <c r="E87" s="384"/>
      <c r="F87" s="368"/>
      <c r="G87" s="369" t="s">
        <v>624</v>
      </c>
      <c r="H87" s="370" t="str">
        <f t="shared" si="12"/>
        <v>Euros</v>
      </c>
      <c r="I87" s="371">
        <f t="shared" si="13"/>
        <v>0</v>
      </c>
      <c r="J87" s="370">
        <f t="shared" si="14"/>
        <v>0</v>
      </c>
      <c r="K87" s="370" t="str">
        <f t="shared" si="15"/>
        <v/>
      </c>
      <c r="L87" s="370">
        <f t="shared" si="16"/>
        <v>0</v>
      </c>
      <c r="M87" s="370">
        <f t="shared" si="17"/>
        <v>0</v>
      </c>
      <c r="N87" s="370" t="str">
        <f t="shared" si="18"/>
        <v/>
      </c>
      <c r="O87" s="370">
        <f t="shared" si="19"/>
        <v>0</v>
      </c>
      <c r="P87" s="370">
        <f t="shared" si="20"/>
        <v>0</v>
      </c>
      <c r="Q87" s="370" t="str">
        <f t="shared" si="21"/>
        <v/>
      </c>
      <c r="R87" s="370">
        <f t="shared" si="22"/>
        <v>0</v>
      </c>
      <c r="S87" s="370" t="str">
        <f t="shared" si="23"/>
        <v>Euros</v>
      </c>
      <c r="T87" s="370"/>
      <c r="U87" s="370"/>
      <c r="V87" s="372" t="e">
        <f>UPPER(LEFT(#REF!,1))&amp;MID(#REF!,2,255)</f>
        <v>#REF!</v>
      </c>
    </row>
    <row r="88" spans="1:22" ht="17.399999999999999" x14ac:dyDescent="0.4">
      <c r="A88" s="381" t="s">
        <v>725</v>
      </c>
      <c r="B88" s="50" t="s">
        <v>175</v>
      </c>
      <c r="C88" s="398" t="s">
        <v>155</v>
      </c>
      <c r="D88" s="366">
        <v>1</v>
      </c>
      <c r="E88" s="367"/>
      <c r="F88" s="368" t="str">
        <f>UPPER(LEFT(H88,1))&amp;MID(H88,2,255)</f>
        <v>Euros</v>
      </c>
      <c r="G88" s="369" t="s">
        <v>624</v>
      </c>
      <c r="H88" s="370" t="str">
        <f t="shared" si="12"/>
        <v>Euros</v>
      </c>
      <c r="I88" s="371">
        <f t="shared" si="13"/>
        <v>0</v>
      </c>
      <c r="J88" s="370">
        <f t="shared" si="14"/>
        <v>0</v>
      </c>
      <c r="K88" s="370" t="str">
        <f t="shared" si="15"/>
        <v/>
      </c>
      <c r="L88" s="370">
        <f t="shared" si="16"/>
        <v>0</v>
      </c>
      <c r="M88" s="370">
        <f t="shared" si="17"/>
        <v>0</v>
      </c>
      <c r="N88" s="370" t="str">
        <f t="shared" si="18"/>
        <v/>
      </c>
      <c r="O88" s="370">
        <f t="shared" si="19"/>
        <v>0</v>
      </c>
      <c r="P88" s="370">
        <f t="shared" si="20"/>
        <v>0</v>
      </c>
      <c r="Q88" s="370" t="str">
        <f t="shared" si="21"/>
        <v/>
      </c>
      <c r="R88" s="370">
        <f t="shared" si="22"/>
        <v>0</v>
      </c>
      <c r="S88" s="370" t="str">
        <f t="shared" si="23"/>
        <v>Euros</v>
      </c>
      <c r="T88" s="370"/>
      <c r="U88" s="370"/>
      <c r="V88" s="372" t="e">
        <f>UPPER(LEFT(#REF!,1))&amp;MID(#REF!,2,255)</f>
        <v>#REF!</v>
      </c>
    </row>
    <row r="89" spans="1:22" ht="17.399999999999999" x14ac:dyDescent="0.4">
      <c r="A89" s="381" t="s">
        <v>726</v>
      </c>
      <c r="B89" s="50" t="s">
        <v>177</v>
      </c>
      <c r="C89" s="398" t="s">
        <v>155</v>
      </c>
      <c r="D89" s="366">
        <v>1</v>
      </c>
      <c r="E89" s="367"/>
      <c r="F89" s="368" t="str">
        <f>UPPER(LEFT(H89,1))&amp;MID(H89,2,255)</f>
        <v>Euros</v>
      </c>
      <c r="G89" s="369" t="s">
        <v>624</v>
      </c>
      <c r="H89" s="370" t="str">
        <f t="shared" si="12"/>
        <v>Euros</v>
      </c>
      <c r="I89" s="371">
        <f t="shared" si="13"/>
        <v>0</v>
      </c>
      <c r="J89" s="370">
        <f t="shared" si="14"/>
        <v>0</v>
      </c>
      <c r="K89" s="370" t="str">
        <f t="shared" si="15"/>
        <v/>
      </c>
      <c r="L89" s="370">
        <f t="shared" si="16"/>
        <v>0</v>
      </c>
      <c r="M89" s="370">
        <f t="shared" si="17"/>
        <v>0</v>
      </c>
      <c r="N89" s="370" t="str">
        <f t="shared" si="18"/>
        <v/>
      </c>
      <c r="O89" s="370">
        <f t="shared" si="19"/>
        <v>0</v>
      </c>
      <c r="P89" s="370">
        <f t="shared" si="20"/>
        <v>0</v>
      </c>
      <c r="Q89" s="370" t="str">
        <f t="shared" si="21"/>
        <v/>
      </c>
      <c r="R89" s="370">
        <f t="shared" si="22"/>
        <v>0</v>
      </c>
      <c r="S89" s="370" t="str">
        <f t="shared" si="23"/>
        <v>Euros</v>
      </c>
      <c r="T89" s="370"/>
      <c r="U89" s="370"/>
      <c r="V89" s="372" t="e">
        <f>UPPER(LEFT(#REF!,1))&amp;MID(#REF!,2,255)</f>
        <v>#REF!</v>
      </c>
    </row>
    <row r="90" spans="1:22" ht="17.399999999999999" x14ac:dyDescent="0.4">
      <c r="A90" s="381" t="s">
        <v>727</v>
      </c>
      <c r="B90" s="50" t="s">
        <v>687</v>
      </c>
      <c r="C90" s="398" t="s">
        <v>155</v>
      </c>
      <c r="D90" s="366">
        <v>1</v>
      </c>
      <c r="E90" s="367"/>
      <c r="F90" s="368" t="str">
        <f t="shared" ref="F90:F144" si="24">UPPER(LEFT(H90,1))&amp;MID(H90,2,255)</f>
        <v>Euros</v>
      </c>
      <c r="G90" s="369" t="s">
        <v>624</v>
      </c>
      <c r="H90" s="370" t="str">
        <f t="shared" ref="H90:H148" si="25">K90&amp;N90&amp;Q90&amp;S90</f>
        <v>Euros</v>
      </c>
      <c r="I90" s="371">
        <f t="shared" ref="I90:I148" si="26">+E90</f>
        <v>0</v>
      </c>
      <c r="J90" s="370">
        <f t="shared" ref="J90:J148" si="27">INT(I90/1000000000)</f>
        <v>0</v>
      </c>
      <c r="K90" s="370" t="str">
        <f t="shared" ref="K90:K148" si="28">VLOOKUP(J90,offre,2,FALSE)&amp;IF(J90=0,"",IF(J90=1,"milliard ","milliards "))</f>
        <v/>
      </c>
      <c r="L90" s="370">
        <f t="shared" ref="L90:L148" si="29">+I90-J90*1000000000</f>
        <v>0</v>
      </c>
      <c r="M90" s="370">
        <f t="shared" ref="M90:M148" si="30">INT(L90/1000000)</f>
        <v>0</v>
      </c>
      <c r="N90" s="370" t="str">
        <f t="shared" ref="N90:N148" si="31">VLOOKUP(M90,offre,2,FALSE)&amp;IF(M90=0,"",IF(M90=1,"million ","millions "))</f>
        <v/>
      </c>
      <c r="O90" s="370">
        <f t="shared" ref="O90:O148" si="32">+L90-M90*1000000</f>
        <v>0</v>
      </c>
      <c r="P90" s="370">
        <f t="shared" ref="P90:P148" si="33">INT(O90/1000)</f>
        <v>0</v>
      </c>
      <c r="Q90" s="370" t="str">
        <f t="shared" ref="Q90:Q148" si="34">IF(P90=0,"",IF(P90=1,"mille ",VLOOKUP(P90,offre,2,FALSE)&amp;"mille "))</f>
        <v/>
      </c>
      <c r="R90" s="370">
        <f t="shared" ref="R90:R148" si="35">+O90-P90*1000</f>
        <v>0</v>
      </c>
      <c r="S90" s="370" t="str">
        <f t="shared" ref="S90:S148" si="36">VLOOKUP(R90,offre,2,FALSE)&amp;"Euros"</f>
        <v>Euros</v>
      </c>
      <c r="T90" s="370"/>
      <c r="U90" s="370"/>
      <c r="V90" s="372" t="e">
        <f>UPPER(LEFT(#REF!,1))&amp;MID(#REF!,2,255)</f>
        <v>#REF!</v>
      </c>
    </row>
    <row r="91" spans="1:22" ht="17.399999999999999" x14ac:dyDescent="0.4">
      <c r="A91" s="381" t="s">
        <v>728</v>
      </c>
      <c r="B91" s="50" t="s">
        <v>181</v>
      </c>
      <c r="C91" s="398" t="s">
        <v>155</v>
      </c>
      <c r="D91" s="366">
        <v>1</v>
      </c>
      <c r="E91" s="367"/>
      <c r="F91" s="368" t="str">
        <f t="shared" si="24"/>
        <v>Euros</v>
      </c>
      <c r="G91" s="369" t="s">
        <v>624</v>
      </c>
      <c r="H91" s="370" t="str">
        <f t="shared" si="25"/>
        <v>Euros</v>
      </c>
      <c r="I91" s="371">
        <f t="shared" si="26"/>
        <v>0</v>
      </c>
      <c r="J91" s="370">
        <f t="shared" si="27"/>
        <v>0</v>
      </c>
      <c r="K91" s="370" t="str">
        <f t="shared" si="28"/>
        <v/>
      </c>
      <c r="L91" s="370">
        <f t="shared" si="29"/>
        <v>0</v>
      </c>
      <c r="M91" s="370">
        <f t="shared" si="30"/>
        <v>0</v>
      </c>
      <c r="N91" s="370" t="str">
        <f t="shared" si="31"/>
        <v/>
      </c>
      <c r="O91" s="370">
        <f t="shared" si="32"/>
        <v>0</v>
      </c>
      <c r="P91" s="370">
        <f t="shared" si="33"/>
        <v>0</v>
      </c>
      <c r="Q91" s="370" t="str">
        <f t="shared" si="34"/>
        <v/>
      </c>
      <c r="R91" s="370">
        <f t="shared" si="35"/>
        <v>0</v>
      </c>
      <c r="S91" s="370" t="str">
        <f t="shared" si="36"/>
        <v>Euros</v>
      </c>
      <c r="T91" s="370"/>
      <c r="U91" s="370"/>
      <c r="V91" s="372" t="e">
        <f>UPPER(LEFT(#REF!,1))&amp;MID(#REF!,2,255)</f>
        <v>#REF!</v>
      </c>
    </row>
    <row r="92" spans="1:22" x14ac:dyDescent="0.4">
      <c r="A92" s="397" t="s">
        <v>550</v>
      </c>
      <c r="B92" s="61" t="s">
        <v>182</v>
      </c>
      <c r="C92" s="375"/>
      <c r="D92" s="376"/>
      <c r="E92" s="367"/>
      <c r="F92" s="368"/>
      <c r="G92" s="369" t="s">
        <v>624</v>
      </c>
      <c r="H92" s="370" t="str">
        <f t="shared" si="25"/>
        <v>Euros</v>
      </c>
      <c r="I92" s="371">
        <f t="shared" si="26"/>
        <v>0</v>
      </c>
      <c r="J92" s="370">
        <f t="shared" si="27"/>
        <v>0</v>
      </c>
      <c r="K92" s="370" t="str">
        <f t="shared" si="28"/>
        <v/>
      </c>
      <c r="L92" s="370">
        <f t="shared" si="29"/>
        <v>0</v>
      </c>
      <c r="M92" s="370">
        <f t="shared" si="30"/>
        <v>0</v>
      </c>
      <c r="N92" s="370" t="str">
        <f t="shared" si="31"/>
        <v/>
      </c>
      <c r="O92" s="370">
        <f t="shared" si="32"/>
        <v>0</v>
      </c>
      <c r="P92" s="370">
        <f t="shared" si="33"/>
        <v>0</v>
      </c>
      <c r="Q92" s="370" t="str">
        <f t="shared" si="34"/>
        <v/>
      </c>
      <c r="R92" s="370">
        <f t="shared" si="35"/>
        <v>0</v>
      </c>
      <c r="S92" s="370" t="str">
        <f t="shared" si="36"/>
        <v>Euros</v>
      </c>
      <c r="T92" s="370"/>
      <c r="U92" s="370"/>
      <c r="V92" s="372" t="e">
        <f>UPPER(LEFT(#REF!,1))&amp;MID(#REF!,2,255)</f>
        <v>#REF!</v>
      </c>
    </row>
    <row r="93" spans="1:22" x14ac:dyDescent="0.4">
      <c r="A93" s="397" t="s">
        <v>551</v>
      </c>
      <c r="B93" s="40" t="s">
        <v>152</v>
      </c>
      <c r="C93" s="375"/>
      <c r="D93" s="376"/>
      <c r="E93" s="367"/>
      <c r="F93" s="368"/>
      <c r="G93" s="369" t="s">
        <v>624</v>
      </c>
      <c r="H93" s="370" t="str">
        <f t="shared" si="25"/>
        <v>Euros</v>
      </c>
      <c r="I93" s="371">
        <f t="shared" si="26"/>
        <v>0</v>
      </c>
      <c r="J93" s="370">
        <f t="shared" si="27"/>
        <v>0</v>
      </c>
      <c r="K93" s="370" t="str">
        <f t="shared" si="28"/>
        <v/>
      </c>
      <c r="L93" s="370">
        <f t="shared" si="29"/>
        <v>0</v>
      </c>
      <c r="M93" s="370">
        <f t="shared" si="30"/>
        <v>0</v>
      </c>
      <c r="N93" s="370" t="str">
        <f t="shared" si="31"/>
        <v/>
      </c>
      <c r="O93" s="370">
        <f t="shared" si="32"/>
        <v>0</v>
      </c>
      <c r="P93" s="370">
        <f t="shared" si="33"/>
        <v>0</v>
      </c>
      <c r="Q93" s="370" t="str">
        <f t="shared" si="34"/>
        <v/>
      </c>
      <c r="R93" s="370">
        <f t="shared" si="35"/>
        <v>0</v>
      </c>
      <c r="S93" s="370" t="str">
        <f t="shared" si="36"/>
        <v>Euros</v>
      </c>
      <c r="T93" s="370"/>
      <c r="U93" s="370"/>
      <c r="V93" s="372" t="e">
        <f>UPPER(LEFT(#REF!,1))&amp;MID(#REF!,2,255)</f>
        <v>#REF!</v>
      </c>
    </row>
    <row r="94" spans="1:22" ht="38.4" x14ac:dyDescent="0.45">
      <c r="A94" s="381" t="s">
        <v>552</v>
      </c>
      <c r="B94" s="84" t="s">
        <v>638</v>
      </c>
      <c r="C94" s="127" t="s">
        <v>155</v>
      </c>
      <c r="D94" s="366">
        <v>1</v>
      </c>
      <c r="E94" s="367"/>
      <c r="F94" s="368" t="str">
        <f t="shared" si="24"/>
        <v>Euros</v>
      </c>
      <c r="G94" s="369" t="s">
        <v>624</v>
      </c>
      <c r="H94" s="370" t="str">
        <f t="shared" si="25"/>
        <v>Euros</v>
      </c>
      <c r="I94" s="371">
        <f t="shared" si="26"/>
        <v>0</v>
      </c>
      <c r="J94" s="370">
        <f t="shared" si="27"/>
        <v>0</v>
      </c>
      <c r="K94" s="370" t="str">
        <f t="shared" si="28"/>
        <v/>
      </c>
      <c r="L94" s="370">
        <f t="shared" si="29"/>
        <v>0</v>
      </c>
      <c r="M94" s="370">
        <f t="shared" si="30"/>
        <v>0</v>
      </c>
      <c r="N94" s="370" t="str">
        <f t="shared" si="31"/>
        <v/>
      </c>
      <c r="O94" s="370">
        <f t="shared" si="32"/>
        <v>0</v>
      </c>
      <c r="P94" s="370">
        <f t="shared" si="33"/>
        <v>0</v>
      </c>
      <c r="Q94" s="370" t="str">
        <f t="shared" si="34"/>
        <v/>
      </c>
      <c r="R94" s="370">
        <f t="shared" si="35"/>
        <v>0</v>
      </c>
      <c r="S94" s="370" t="str">
        <f t="shared" si="36"/>
        <v>Euros</v>
      </c>
      <c r="T94" s="370"/>
      <c r="U94" s="370"/>
      <c r="V94" s="372" t="e">
        <f>UPPER(LEFT(#REF!,1))&amp;MID(#REF!,2,255)</f>
        <v>#REF!</v>
      </c>
    </row>
    <row r="95" spans="1:22" ht="17.399999999999999" x14ac:dyDescent="0.4">
      <c r="A95" s="381" t="s">
        <v>553</v>
      </c>
      <c r="B95" s="50" t="s">
        <v>184</v>
      </c>
      <c r="C95" s="127" t="s">
        <v>155</v>
      </c>
      <c r="D95" s="366">
        <v>1</v>
      </c>
      <c r="E95" s="367"/>
      <c r="F95" s="368" t="str">
        <f t="shared" si="24"/>
        <v>Euros</v>
      </c>
      <c r="G95" s="369" t="s">
        <v>624</v>
      </c>
      <c r="H95" s="370" t="str">
        <f t="shared" si="25"/>
        <v>Euros</v>
      </c>
      <c r="I95" s="371">
        <f t="shared" si="26"/>
        <v>0</v>
      </c>
      <c r="J95" s="370">
        <f t="shared" si="27"/>
        <v>0</v>
      </c>
      <c r="K95" s="370" t="str">
        <f t="shared" si="28"/>
        <v/>
      </c>
      <c r="L95" s="370">
        <f t="shared" si="29"/>
        <v>0</v>
      </c>
      <c r="M95" s="370">
        <f t="shared" si="30"/>
        <v>0</v>
      </c>
      <c r="N95" s="370" t="str">
        <f t="shared" si="31"/>
        <v/>
      </c>
      <c r="O95" s="370">
        <f t="shared" si="32"/>
        <v>0</v>
      </c>
      <c r="P95" s="370">
        <f t="shared" si="33"/>
        <v>0</v>
      </c>
      <c r="Q95" s="370" t="str">
        <f t="shared" si="34"/>
        <v/>
      </c>
      <c r="R95" s="370">
        <f t="shared" si="35"/>
        <v>0</v>
      </c>
      <c r="S95" s="370" t="str">
        <f t="shared" si="36"/>
        <v>Euros</v>
      </c>
      <c r="T95" s="370"/>
      <c r="U95" s="370"/>
      <c r="V95" s="372" t="e">
        <f>UPPER(LEFT(#REF!,1))&amp;MID(#REF!,2,255)</f>
        <v>#REF!</v>
      </c>
    </row>
    <row r="96" spans="1:22" ht="17.399999999999999" x14ac:dyDescent="0.4">
      <c r="A96" s="381" t="s">
        <v>729</v>
      </c>
      <c r="B96" s="50" t="s">
        <v>185</v>
      </c>
      <c r="C96" s="127" t="s">
        <v>155</v>
      </c>
      <c r="D96" s="366">
        <v>1</v>
      </c>
      <c r="E96" s="367"/>
      <c r="F96" s="368" t="str">
        <f t="shared" si="24"/>
        <v>Euros</v>
      </c>
      <c r="G96" s="369" t="s">
        <v>624</v>
      </c>
      <c r="H96" s="370" t="str">
        <f t="shared" si="25"/>
        <v>Euros</v>
      </c>
      <c r="I96" s="371">
        <f t="shared" si="26"/>
        <v>0</v>
      </c>
      <c r="J96" s="370">
        <f t="shared" si="27"/>
        <v>0</v>
      </c>
      <c r="K96" s="370" t="str">
        <f t="shared" si="28"/>
        <v/>
      </c>
      <c r="L96" s="370">
        <f t="shared" si="29"/>
        <v>0</v>
      </c>
      <c r="M96" s="370">
        <f t="shared" si="30"/>
        <v>0</v>
      </c>
      <c r="N96" s="370" t="str">
        <f t="shared" si="31"/>
        <v/>
      </c>
      <c r="O96" s="370">
        <f t="shared" si="32"/>
        <v>0</v>
      </c>
      <c r="P96" s="370">
        <f t="shared" si="33"/>
        <v>0</v>
      </c>
      <c r="Q96" s="370" t="str">
        <f t="shared" si="34"/>
        <v/>
      </c>
      <c r="R96" s="370">
        <f t="shared" si="35"/>
        <v>0</v>
      </c>
      <c r="S96" s="370" t="str">
        <f t="shared" si="36"/>
        <v>Euros</v>
      </c>
      <c r="T96" s="370"/>
      <c r="U96" s="370"/>
      <c r="V96" s="372" t="e">
        <f>UPPER(LEFT(#REF!,1))&amp;MID(#REF!,2,255)</f>
        <v>#REF!</v>
      </c>
    </row>
    <row r="97" spans="1:22" ht="17.399999999999999" x14ac:dyDescent="0.4">
      <c r="A97" s="397" t="s">
        <v>554</v>
      </c>
      <c r="B97" s="40" t="s">
        <v>161</v>
      </c>
      <c r="C97" s="398"/>
      <c r="D97" s="376"/>
      <c r="E97" s="384"/>
      <c r="F97" s="368"/>
      <c r="G97" s="369" t="s">
        <v>624</v>
      </c>
      <c r="H97" s="370" t="str">
        <f t="shared" si="25"/>
        <v>Euros</v>
      </c>
      <c r="I97" s="371">
        <f t="shared" si="26"/>
        <v>0</v>
      </c>
      <c r="J97" s="370">
        <f t="shared" si="27"/>
        <v>0</v>
      </c>
      <c r="K97" s="370" t="str">
        <f t="shared" si="28"/>
        <v/>
      </c>
      <c r="L97" s="370">
        <f t="shared" si="29"/>
        <v>0</v>
      </c>
      <c r="M97" s="370">
        <f t="shared" si="30"/>
        <v>0</v>
      </c>
      <c r="N97" s="370" t="str">
        <f t="shared" si="31"/>
        <v/>
      </c>
      <c r="O97" s="370">
        <f t="shared" si="32"/>
        <v>0</v>
      </c>
      <c r="P97" s="370">
        <f t="shared" si="33"/>
        <v>0</v>
      </c>
      <c r="Q97" s="370" t="str">
        <f t="shared" si="34"/>
        <v/>
      </c>
      <c r="R97" s="370">
        <f t="shared" si="35"/>
        <v>0</v>
      </c>
      <c r="S97" s="370" t="str">
        <f t="shared" si="36"/>
        <v>Euros</v>
      </c>
      <c r="T97" s="370"/>
      <c r="U97" s="370"/>
      <c r="V97" s="372" t="e">
        <f>UPPER(LEFT(#REF!,1))&amp;MID(#REF!,2,255)</f>
        <v>#REF!</v>
      </c>
    </row>
    <row r="98" spans="1:22" x14ac:dyDescent="0.4">
      <c r="A98" s="381" t="s">
        <v>730</v>
      </c>
      <c r="B98" s="50" t="s">
        <v>167</v>
      </c>
      <c r="C98" s="375" t="s">
        <v>137</v>
      </c>
      <c r="D98" s="366">
        <v>1</v>
      </c>
      <c r="E98" s="367"/>
      <c r="F98" s="368" t="str">
        <f t="shared" si="24"/>
        <v>Euros</v>
      </c>
      <c r="G98" s="369" t="s">
        <v>624</v>
      </c>
      <c r="H98" s="370" t="str">
        <f t="shared" si="25"/>
        <v>Euros</v>
      </c>
      <c r="I98" s="371">
        <f t="shared" si="26"/>
        <v>0</v>
      </c>
      <c r="J98" s="370">
        <f t="shared" si="27"/>
        <v>0</v>
      </c>
      <c r="K98" s="370" t="str">
        <f t="shared" si="28"/>
        <v/>
      </c>
      <c r="L98" s="370">
        <f t="shared" si="29"/>
        <v>0</v>
      </c>
      <c r="M98" s="370">
        <f t="shared" si="30"/>
        <v>0</v>
      </c>
      <c r="N98" s="370" t="str">
        <f t="shared" si="31"/>
        <v/>
      </c>
      <c r="O98" s="370">
        <f t="shared" si="32"/>
        <v>0</v>
      </c>
      <c r="P98" s="370">
        <f t="shared" si="33"/>
        <v>0</v>
      </c>
      <c r="Q98" s="370" t="str">
        <f t="shared" si="34"/>
        <v/>
      </c>
      <c r="R98" s="370">
        <f t="shared" si="35"/>
        <v>0</v>
      </c>
      <c r="S98" s="370" t="str">
        <f t="shared" si="36"/>
        <v>Euros</v>
      </c>
      <c r="T98" s="370"/>
      <c r="U98" s="370"/>
      <c r="V98" s="372" t="e">
        <f>UPPER(LEFT(#REF!,1))&amp;MID(#REF!,2,255)</f>
        <v>#REF!</v>
      </c>
    </row>
    <row r="99" spans="1:22" x14ac:dyDescent="0.4">
      <c r="A99" s="397" t="s">
        <v>613</v>
      </c>
      <c r="B99" s="40" t="s">
        <v>169</v>
      </c>
      <c r="C99" s="375"/>
      <c r="D99" s="366"/>
      <c r="E99" s="384"/>
      <c r="F99" s="368"/>
      <c r="G99" s="369" t="s">
        <v>624</v>
      </c>
      <c r="H99" s="370" t="str">
        <f t="shared" si="25"/>
        <v>Euros</v>
      </c>
      <c r="I99" s="371">
        <f t="shared" si="26"/>
        <v>0</v>
      </c>
      <c r="J99" s="370">
        <f t="shared" si="27"/>
        <v>0</v>
      </c>
      <c r="K99" s="370" t="str">
        <f t="shared" si="28"/>
        <v/>
      </c>
      <c r="L99" s="370">
        <f t="shared" si="29"/>
        <v>0</v>
      </c>
      <c r="M99" s="370">
        <f t="shared" si="30"/>
        <v>0</v>
      </c>
      <c r="N99" s="370" t="str">
        <f t="shared" si="31"/>
        <v/>
      </c>
      <c r="O99" s="370">
        <f t="shared" si="32"/>
        <v>0</v>
      </c>
      <c r="P99" s="370">
        <f t="shared" si="33"/>
        <v>0</v>
      </c>
      <c r="Q99" s="370" t="str">
        <f t="shared" si="34"/>
        <v/>
      </c>
      <c r="R99" s="370">
        <f t="shared" si="35"/>
        <v>0</v>
      </c>
      <c r="S99" s="370" t="str">
        <f t="shared" si="36"/>
        <v>Euros</v>
      </c>
      <c r="T99" s="370"/>
      <c r="U99" s="370"/>
      <c r="V99" s="372" t="e">
        <f>UPPER(LEFT(#REF!,1))&amp;MID(#REF!,2,255)</f>
        <v>#REF!</v>
      </c>
    </row>
    <row r="100" spans="1:22" ht="17.399999999999999" x14ac:dyDescent="0.4">
      <c r="A100" s="381" t="s">
        <v>731</v>
      </c>
      <c r="B100" s="50" t="s">
        <v>188</v>
      </c>
      <c r="C100" s="398" t="s">
        <v>155</v>
      </c>
      <c r="D100" s="366">
        <v>1</v>
      </c>
      <c r="E100" s="367"/>
      <c r="F100" s="368" t="str">
        <f t="shared" si="24"/>
        <v>Euros</v>
      </c>
      <c r="G100" s="369" t="s">
        <v>624</v>
      </c>
      <c r="H100" s="370" t="str">
        <f t="shared" si="25"/>
        <v>Euros</v>
      </c>
      <c r="I100" s="371">
        <f t="shared" si="26"/>
        <v>0</v>
      </c>
      <c r="J100" s="370">
        <f t="shared" si="27"/>
        <v>0</v>
      </c>
      <c r="K100" s="370" t="str">
        <f t="shared" si="28"/>
        <v/>
      </c>
      <c r="L100" s="370">
        <f t="shared" si="29"/>
        <v>0</v>
      </c>
      <c r="M100" s="370">
        <f t="shared" si="30"/>
        <v>0</v>
      </c>
      <c r="N100" s="370" t="str">
        <f t="shared" si="31"/>
        <v/>
      </c>
      <c r="O100" s="370">
        <f t="shared" si="32"/>
        <v>0</v>
      </c>
      <c r="P100" s="370">
        <f t="shared" si="33"/>
        <v>0</v>
      </c>
      <c r="Q100" s="370" t="str">
        <f t="shared" si="34"/>
        <v/>
      </c>
      <c r="R100" s="370">
        <f t="shared" si="35"/>
        <v>0</v>
      </c>
      <c r="S100" s="370" t="str">
        <f t="shared" si="36"/>
        <v>Euros</v>
      </c>
      <c r="T100" s="370"/>
      <c r="U100" s="370"/>
      <c r="V100" s="372" t="e">
        <f>UPPER(LEFT(#REF!,1))&amp;MID(#REF!,2,255)</f>
        <v>#REF!</v>
      </c>
    </row>
    <row r="101" spans="1:22" ht="17.399999999999999" x14ac:dyDescent="0.4">
      <c r="A101" s="381" t="s">
        <v>733</v>
      </c>
      <c r="B101" s="50" t="s">
        <v>181</v>
      </c>
      <c r="C101" s="398" t="s">
        <v>155</v>
      </c>
      <c r="D101" s="366">
        <v>1</v>
      </c>
      <c r="E101" s="367"/>
      <c r="F101" s="368" t="str">
        <f t="shared" si="24"/>
        <v>Euros</v>
      </c>
      <c r="G101" s="369" t="s">
        <v>624</v>
      </c>
      <c r="H101" s="370" t="str">
        <f t="shared" si="25"/>
        <v>Euros</v>
      </c>
      <c r="I101" s="371">
        <f t="shared" si="26"/>
        <v>0</v>
      </c>
      <c r="J101" s="370">
        <f t="shared" si="27"/>
        <v>0</v>
      </c>
      <c r="K101" s="370" t="str">
        <f t="shared" si="28"/>
        <v/>
      </c>
      <c r="L101" s="370">
        <f t="shared" si="29"/>
        <v>0</v>
      </c>
      <c r="M101" s="370">
        <f t="shared" si="30"/>
        <v>0</v>
      </c>
      <c r="N101" s="370" t="str">
        <f t="shared" si="31"/>
        <v/>
      </c>
      <c r="O101" s="370">
        <f t="shared" si="32"/>
        <v>0</v>
      </c>
      <c r="P101" s="370">
        <f t="shared" si="33"/>
        <v>0</v>
      </c>
      <c r="Q101" s="370" t="str">
        <f t="shared" si="34"/>
        <v/>
      </c>
      <c r="R101" s="370">
        <f t="shared" si="35"/>
        <v>0</v>
      </c>
      <c r="S101" s="370" t="str">
        <f t="shared" si="36"/>
        <v>Euros</v>
      </c>
      <c r="T101" s="370"/>
      <c r="U101" s="370"/>
      <c r="V101" s="372" t="e">
        <f>UPPER(LEFT(#REF!,1))&amp;MID(#REF!,2,255)</f>
        <v>#REF!</v>
      </c>
    </row>
    <row r="102" spans="1:22" x14ac:dyDescent="0.4">
      <c r="A102" s="381"/>
      <c r="B102" s="75" t="s">
        <v>189</v>
      </c>
      <c r="C102" s="43"/>
      <c r="D102" s="376"/>
      <c r="E102" s="384"/>
      <c r="F102" s="368"/>
      <c r="G102" s="369" t="s">
        <v>624</v>
      </c>
      <c r="H102" s="370" t="str">
        <f t="shared" si="25"/>
        <v>Euros</v>
      </c>
      <c r="I102" s="371">
        <f t="shared" si="26"/>
        <v>0</v>
      </c>
      <c r="J102" s="370">
        <f t="shared" si="27"/>
        <v>0</v>
      </c>
      <c r="K102" s="370" t="str">
        <f t="shared" si="28"/>
        <v/>
      </c>
      <c r="L102" s="370">
        <f t="shared" si="29"/>
        <v>0</v>
      </c>
      <c r="M102" s="370">
        <f t="shared" si="30"/>
        <v>0</v>
      </c>
      <c r="N102" s="370" t="str">
        <f t="shared" si="31"/>
        <v/>
      </c>
      <c r="O102" s="370">
        <f t="shared" si="32"/>
        <v>0</v>
      </c>
      <c r="P102" s="370">
        <f t="shared" si="33"/>
        <v>0</v>
      </c>
      <c r="Q102" s="370" t="str">
        <f t="shared" si="34"/>
        <v/>
      </c>
      <c r="R102" s="370">
        <f t="shared" si="35"/>
        <v>0</v>
      </c>
      <c r="S102" s="370" t="str">
        <f t="shared" si="36"/>
        <v>Euros</v>
      </c>
      <c r="T102" s="370"/>
      <c r="U102" s="370"/>
      <c r="V102" s="372" t="e">
        <f>UPPER(LEFT(#REF!,1))&amp;MID(#REF!,2,255)</f>
        <v>#REF!</v>
      </c>
    </row>
    <row r="103" spans="1:22" x14ac:dyDescent="0.4">
      <c r="A103" s="381"/>
      <c r="B103" s="43"/>
      <c r="C103" s="43"/>
      <c r="D103" s="376"/>
      <c r="E103" s="384"/>
      <c r="F103" s="368"/>
      <c r="G103" s="369" t="s">
        <v>624</v>
      </c>
      <c r="H103" s="370" t="str">
        <f t="shared" si="25"/>
        <v>Euros</v>
      </c>
      <c r="I103" s="371">
        <f t="shared" si="26"/>
        <v>0</v>
      </c>
      <c r="J103" s="370">
        <f t="shared" si="27"/>
        <v>0</v>
      </c>
      <c r="K103" s="370" t="str">
        <f t="shared" si="28"/>
        <v/>
      </c>
      <c r="L103" s="370">
        <f t="shared" si="29"/>
        <v>0</v>
      </c>
      <c r="M103" s="370">
        <f t="shared" si="30"/>
        <v>0</v>
      </c>
      <c r="N103" s="370" t="str">
        <f t="shared" si="31"/>
        <v/>
      </c>
      <c r="O103" s="370">
        <f t="shared" si="32"/>
        <v>0</v>
      </c>
      <c r="P103" s="370">
        <f t="shared" si="33"/>
        <v>0</v>
      </c>
      <c r="Q103" s="370" t="str">
        <f t="shared" si="34"/>
        <v/>
      </c>
      <c r="R103" s="370">
        <f t="shared" si="35"/>
        <v>0</v>
      </c>
      <c r="S103" s="370" t="str">
        <f t="shared" si="36"/>
        <v>Euros</v>
      </c>
      <c r="T103" s="370"/>
      <c r="U103" s="370"/>
      <c r="V103" s="372" t="e">
        <f>UPPER(LEFT(#REF!,1))&amp;MID(#REF!,2,255)</f>
        <v>#REF!</v>
      </c>
    </row>
    <row r="104" spans="1:22" x14ac:dyDescent="0.4">
      <c r="A104" s="396" t="s">
        <v>190</v>
      </c>
      <c r="B104" s="61" t="s">
        <v>191</v>
      </c>
      <c r="C104" s="375"/>
      <c r="D104" s="376"/>
      <c r="E104" s="384"/>
      <c r="F104" s="368"/>
      <c r="G104" s="369" t="s">
        <v>624</v>
      </c>
      <c r="H104" s="370" t="str">
        <f t="shared" si="25"/>
        <v>Euros</v>
      </c>
      <c r="I104" s="371">
        <f t="shared" si="26"/>
        <v>0</v>
      </c>
      <c r="J104" s="370">
        <f t="shared" si="27"/>
        <v>0</v>
      </c>
      <c r="K104" s="370" t="str">
        <f t="shared" si="28"/>
        <v/>
      </c>
      <c r="L104" s="370">
        <f t="shared" si="29"/>
        <v>0</v>
      </c>
      <c r="M104" s="370">
        <f t="shared" si="30"/>
        <v>0</v>
      </c>
      <c r="N104" s="370" t="str">
        <f t="shared" si="31"/>
        <v/>
      </c>
      <c r="O104" s="370">
        <f t="shared" si="32"/>
        <v>0</v>
      </c>
      <c r="P104" s="370">
        <f t="shared" si="33"/>
        <v>0</v>
      </c>
      <c r="Q104" s="370" t="str">
        <f t="shared" si="34"/>
        <v/>
      </c>
      <c r="R104" s="370">
        <f t="shared" si="35"/>
        <v>0</v>
      </c>
      <c r="S104" s="370" t="str">
        <f t="shared" si="36"/>
        <v>Euros</v>
      </c>
      <c r="T104" s="370"/>
      <c r="U104" s="370"/>
      <c r="V104" s="372" t="e">
        <f>UPPER(LEFT(#REF!,1))&amp;MID(#REF!,2,255)</f>
        <v>#REF!</v>
      </c>
    </row>
    <row r="105" spans="1:22" x14ac:dyDescent="0.4">
      <c r="A105" s="397" t="s">
        <v>192</v>
      </c>
      <c r="B105" s="61" t="s">
        <v>67</v>
      </c>
      <c r="C105" s="375"/>
      <c r="D105" s="376"/>
      <c r="E105" s="384"/>
      <c r="F105" s="368"/>
      <c r="G105" s="369" t="s">
        <v>624</v>
      </c>
      <c r="H105" s="370" t="str">
        <f t="shared" si="25"/>
        <v>Euros</v>
      </c>
      <c r="I105" s="371">
        <f t="shared" si="26"/>
        <v>0</v>
      </c>
      <c r="J105" s="370">
        <f t="shared" si="27"/>
        <v>0</v>
      </c>
      <c r="K105" s="370" t="str">
        <f t="shared" si="28"/>
        <v/>
      </c>
      <c r="L105" s="370">
        <f t="shared" si="29"/>
        <v>0</v>
      </c>
      <c r="M105" s="370">
        <f t="shared" si="30"/>
        <v>0</v>
      </c>
      <c r="N105" s="370" t="str">
        <f t="shared" si="31"/>
        <v/>
      </c>
      <c r="O105" s="370">
        <f t="shared" si="32"/>
        <v>0</v>
      </c>
      <c r="P105" s="370">
        <f t="shared" si="33"/>
        <v>0</v>
      </c>
      <c r="Q105" s="370" t="str">
        <f t="shared" si="34"/>
        <v/>
      </c>
      <c r="R105" s="370">
        <f t="shared" si="35"/>
        <v>0</v>
      </c>
      <c r="S105" s="370" t="str">
        <f t="shared" si="36"/>
        <v>Euros</v>
      </c>
      <c r="T105" s="370"/>
      <c r="U105" s="370"/>
      <c r="V105" s="372" t="e">
        <f>UPPER(LEFT(#REF!,1))&amp;MID(#REF!,2,255)</f>
        <v>#REF!</v>
      </c>
    </row>
    <row r="106" spans="1:22" x14ac:dyDescent="0.4">
      <c r="A106" s="397" t="s">
        <v>193</v>
      </c>
      <c r="B106" s="40" t="s">
        <v>194</v>
      </c>
      <c r="C106" s="375"/>
      <c r="D106" s="376"/>
      <c r="E106" s="384"/>
      <c r="F106" s="368"/>
      <c r="G106" s="369" t="s">
        <v>624</v>
      </c>
      <c r="H106" s="370" t="str">
        <f t="shared" si="25"/>
        <v>Euros</v>
      </c>
      <c r="I106" s="371">
        <f t="shared" si="26"/>
        <v>0</v>
      </c>
      <c r="J106" s="370">
        <f t="shared" si="27"/>
        <v>0</v>
      </c>
      <c r="K106" s="370" t="str">
        <f t="shared" si="28"/>
        <v/>
      </c>
      <c r="L106" s="370">
        <f t="shared" si="29"/>
        <v>0</v>
      </c>
      <c r="M106" s="370">
        <f t="shared" si="30"/>
        <v>0</v>
      </c>
      <c r="N106" s="370" t="str">
        <f t="shared" si="31"/>
        <v/>
      </c>
      <c r="O106" s="370">
        <f t="shared" si="32"/>
        <v>0</v>
      </c>
      <c r="P106" s="370">
        <f t="shared" si="33"/>
        <v>0</v>
      </c>
      <c r="Q106" s="370" t="str">
        <f t="shared" si="34"/>
        <v/>
      </c>
      <c r="R106" s="370">
        <f t="shared" si="35"/>
        <v>0</v>
      </c>
      <c r="S106" s="370" t="str">
        <f t="shared" si="36"/>
        <v>Euros</v>
      </c>
      <c r="T106" s="370"/>
      <c r="U106" s="370"/>
      <c r="V106" s="372" t="e">
        <f>UPPER(LEFT(#REF!,1))&amp;MID(#REF!,2,255)</f>
        <v>#REF!</v>
      </c>
    </row>
    <row r="107" spans="1:22" ht="18.75" customHeight="1" x14ac:dyDescent="0.4">
      <c r="A107" s="381" t="s">
        <v>644</v>
      </c>
      <c r="B107" s="399" t="s">
        <v>689</v>
      </c>
      <c r="C107" s="57" t="s">
        <v>94</v>
      </c>
      <c r="D107" s="366">
        <v>1</v>
      </c>
      <c r="E107" s="367"/>
      <c r="F107" s="368" t="str">
        <f>UPPER(LEFT(H107,1))&amp;MID(H107,2,255)</f>
        <v>Euros</v>
      </c>
      <c r="G107" s="369" t="s">
        <v>624</v>
      </c>
      <c r="H107" s="370" t="str">
        <f t="shared" si="25"/>
        <v>Euros</v>
      </c>
      <c r="I107" s="371">
        <f t="shared" si="26"/>
        <v>0</v>
      </c>
      <c r="J107" s="370">
        <f t="shared" si="27"/>
        <v>0</v>
      </c>
      <c r="K107" s="370" t="str">
        <f t="shared" si="28"/>
        <v/>
      </c>
      <c r="L107" s="370">
        <f t="shared" si="29"/>
        <v>0</v>
      </c>
      <c r="M107" s="370">
        <f t="shared" si="30"/>
        <v>0</v>
      </c>
      <c r="N107" s="370" t="str">
        <f t="shared" si="31"/>
        <v/>
      </c>
      <c r="O107" s="370">
        <f t="shared" si="32"/>
        <v>0</v>
      </c>
      <c r="P107" s="370">
        <f t="shared" si="33"/>
        <v>0</v>
      </c>
      <c r="Q107" s="370" t="str">
        <f t="shared" si="34"/>
        <v/>
      </c>
      <c r="R107" s="370">
        <f t="shared" si="35"/>
        <v>0</v>
      </c>
      <c r="S107" s="370" t="str">
        <f t="shared" si="36"/>
        <v>Euros</v>
      </c>
      <c r="T107" s="370"/>
      <c r="U107" s="370"/>
      <c r="V107" s="372" t="e">
        <f>UPPER(LEFT(#REF!,1))&amp;MID(#REF!,2,255)</f>
        <v>#REF!</v>
      </c>
    </row>
    <row r="108" spans="1:22" x14ac:dyDescent="0.4">
      <c r="A108" s="381" t="s">
        <v>645</v>
      </c>
      <c r="B108" s="399" t="s">
        <v>690</v>
      </c>
      <c r="C108" s="375" t="s">
        <v>94</v>
      </c>
      <c r="D108" s="366">
        <v>1</v>
      </c>
      <c r="E108" s="367"/>
      <c r="F108" s="368" t="str">
        <f>UPPER(LEFT(H108,1))&amp;MID(H108,2,255)</f>
        <v>Euros</v>
      </c>
      <c r="G108" s="369" t="s">
        <v>624</v>
      </c>
      <c r="H108" s="370" t="str">
        <f>K108&amp;N108&amp;Q108&amp;S108</f>
        <v>Euros</v>
      </c>
      <c r="I108" s="371">
        <f>+E108</f>
        <v>0</v>
      </c>
      <c r="J108" s="370">
        <f>INT(I108/1000000000)</f>
        <v>0</v>
      </c>
      <c r="K108" s="370" t="str">
        <f>VLOOKUP(J108,offre,2,FALSE)&amp;IF(J108=0,"",IF(J108=1,"milliard ","milliards "))</f>
        <v/>
      </c>
      <c r="L108" s="370">
        <f>+I108-J108*1000000000</f>
        <v>0</v>
      </c>
      <c r="M108" s="370">
        <f>INT(L108/1000000)</f>
        <v>0</v>
      </c>
      <c r="N108" s="370" t="str">
        <f>VLOOKUP(M108,offre,2,FALSE)&amp;IF(M108=0,"",IF(M108=1,"million ","millions "))</f>
        <v/>
      </c>
      <c r="O108" s="370">
        <f>+L108-M108*1000000</f>
        <v>0</v>
      </c>
      <c r="P108" s="370">
        <f>INT(O108/1000)</f>
        <v>0</v>
      </c>
      <c r="Q108" s="370" t="str">
        <f>IF(P108=0,"",IF(P108=1,"mille ",VLOOKUP(P108,offre,2,FALSE)&amp;"mille "))</f>
        <v/>
      </c>
      <c r="R108" s="370">
        <f>+O108-P108*1000</f>
        <v>0</v>
      </c>
      <c r="S108" s="370" t="str">
        <f>VLOOKUP(R108,offre,2,FALSE)&amp;"Euros"</f>
        <v>Euros</v>
      </c>
      <c r="T108" s="370"/>
      <c r="U108" s="370"/>
      <c r="V108" s="372" t="e">
        <f>UPPER(LEFT(#REF!,1))&amp;MID(#REF!,2,255)</f>
        <v>#REF!</v>
      </c>
    </row>
    <row r="109" spans="1:22" x14ac:dyDescent="0.4">
      <c r="A109" s="381" t="s">
        <v>646</v>
      </c>
      <c r="B109" s="399" t="s">
        <v>691</v>
      </c>
      <c r="C109" s="375" t="s">
        <v>94</v>
      </c>
      <c r="D109" s="366">
        <v>1</v>
      </c>
      <c r="E109" s="367"/>
      <c r="F109" s="368" t="str">
        <f>UPPER(LEFT(H109,1))&amp;MID(H109,2,255)</f>
        <v>Euros</v>
      </c>
      <c r="G109" s="369" t="s">
        <v>624</v>
      </c>
      <c r="H109" s="370" t="str">
        <f>K109&amp;N109&amp;Q109&amp;S109</f>
        <v>Euros</v>
      </c>
      <c r="I109" s="371">
        <f>+E109</f>
        <v>0</v>
      </c>
      <c r="J109" s="370">
        <f>INT(I109/1000000000)</f>
        <v>0</v>
      </c>
      <c r="K109" s="370" t="str">
        <f>VLOOKUP(J109,offre,2,FALSE)&amp;IF(J109=0,"",IF(J109=1,"milliard ","milliards "))</f>
        <v/>
      </c>
      <c r="L109" s="370">
        <f>+I109-J109*1000000000</f>
        <v>0</v>
      </c>
      <c r="M109" s="370">
        <f>INT(L109/1000000)</f>
        <v>0</v>
      </c>
      <c r="N109" s="370" t="str">
        <f>VLOOKUP(M109,offre,2,FALSE)&amp;IF(M109=0,"",IF(M109=1,"million ","millions "))</f>
        <v/>
      </c>
      <c r="O109" s="370">
        <f>+L109-M109*1000000</f>
        <v>0</v>
      </c>
      <c r="P109" s="370">
        <f>INT(O109/1000)</f>
        <v>0</v>
      </c>
      <c r="Q109" s="370" t="str">
        <f>IF(P109=0,"",IF(P109=1,"mille ",VLOOKUP(P109,offre,2,FALSE)&amp;"mille "))</f>
        <v/>
      </c>
      <c r="R109" s="370">
        <f>+O109-P109*1000</f>
        <v>0</v>
      </c>
      <c r="S109" s="370" t="str">
        <f>VLOOKUP(R109,offre,2,FALSE)&amp;"Euros"</f>
        <v>Euros</v>
      </c>
      <c r="T109" s="370"/>
      <c r="U109" s="370"/>
      <c r="V109" s="372" t="e">
        <f>UPPER(LEFT(#REF!,1))&amp;MID(#REF!,2,255)</f>
        <v>#REF!</v>
      </c>
    </row>
    <row r="110" spans="1:22" x14ac:dyDescent="0.4">
      <c r="A110" s="381" t="s">
        <v>647</v>
      </c>
      <c r="B110" s="399" t="s">
        <v>894</v>
      </c>
      <c r="C110" s="375" t="s">
        <v>94</v>
      </c>
      <c r="D110" s="366">
        <v>1</v>
      </c>
      <c r="E110" s="367"/>
      <c r="F110" s="368" t="str">
        <f>UPPER(LEFT(H110,1))&amp;MID(H110,2,255)</f>
        <v>Euros</v>
      </c>
      <c r="G110" s="369" t="s">
        <v>624</v>
      </c>
      <c r="H110" s="370" t="str">
        <f>K110&amp;N110&amp;Q110&amp;S110</f>
        <v>Euros</v>
      </c>
      <c r="I110" s="371">
        <f>+E110</f>
        <v>0</v>
      </c>
      <c r="J110" s="370">
        <f>INT(I110/1000000000)</f>
        <v>0</v>
      </c>
      <c r="K110" s="370" t="str">
        <f>VLOOKUP(J110,offre,2,FALSE)&amp;IF(J110=0,"",IF(J110=1,"milliard ","milliards "))</f>
        <v/>
      </c>
      <c r="L110" s="370">
        <f>+I110-J110*1000000000</f>
        <v>0</v>
      </c>
      <c r="M110" s="370">
        <f>INT(L110/1000000)</f>
        <v>0</v>
      </c>
      <c r="N110" s="370" t="str">
        <f>VLOOKUP(M110,offre,2,FALSE)&amp;IF(M110=0,"",IF(M110=1,"million ","millions "))</f>
        <v/>
      </c>
      <c r="O110" s="370">
        <f>+L110-M110*1000000</f>
        <v>0</v>
      </c>
      <c r="P110" s="370">
        <f>INT(O110/1000)</f>
        <v>0</v>
      </c>
      <c r="Q110" s="370" t="str">
        <f>IF(P110=0,"",IF(P110=1,"mille ",VLOOKUP(P110,offre,2,FALSE)&amp;"mille "))</f>
        <v/>
      </c>
      <c r="R110" s="370">
        <f>+O110-P110*1000</f>
        <v>0</v>
      </c>
      <c r="S110" s="370" t="str">
        <f>VLOOKUP(R110,offre,2,FALSE)&amp;"Euros"</f>
        <v>Euros</v>
      </c>
      <c r="T110" s="370"/>
      <c r="U110" s="370"/>
      <c r="V110" s="372" t="e">
        <f>UPPER(LEFT(#REF!,1))&amp;MID(#REF!,2,255)</f>
        <v>#REF!</v>
      </c>
    </row>
    <row r="111" spans="1:22" x14ac:dyDescent="0.4">
      <c r="A111" s="381" t="s">
        <v>648</v>
      </c>
      <c r="B111" s="50" t="s">
        <v>200</v>
      </c>
      <c r="C111" s="375" t="s">
        <v>137</v>
      </c>
      <c r="D111" s="366">
        <v>1</v>
      </c>
      <c r="E111" s="367"/>
      <c r="F111" s="368" t="str">
        <f t="shared" si="24"/>
        <v>Euros</v>
      </c>
      <c r="G111" s="369" t="s">
        <v>624</v>
      </c>
      <c r="H111" s="370" t="str">
        <f t="shared" si="25"/>
        <v>Euros</v>
      </c>
      <c r="I111" s="371">
        <f t="shared" si="26"/>
        <v>0</v>
      </c>
      <c r="J111" s="370">
        <f t="shared" si="27"/>
        <v>0</v>
      </c>
      <c r="K111" s="370" t="str">
        <f t="shared" si="28"/>
        <v/>
      </c>
      <c r="L111" s="370">
        <f t="shared" si="29"/>
        <v>0</v>
      </c>
      <c r="M111" s="370">
        <f t="shared" si="30"/>
        <v>0</v>
      </c>
      <c r="N111" s="370" t="str">
        <f t="shared" si="31"/>
        <v/>
      </c>
      <c r="O111" s="370">
        <f t="shared" si="32"/>
        <v>0</v>
      </c>
      <c r="P111" s="370">
        <f t="shared" si="33"/>
        <v>0</v>
      </c>
      <c r="Q111" s="370" t="str">
        <f t="shared" si="34"/>
        <v/>
      </c>
      <c r="R111" s="370">
        <f t="shared" si="35"/>
        <v>0</v>
      </c>
      <c r="S111" s="370" t="str">
        <f t="shared" si="36"/>
        <v>Euros</v>
      </c>
      <c r="T111" s="370"/>
      <c r="U111" s="370"/>
      <c r="V111" s="372" t="e">
        <f>UPPER(LEFT(#REF!,1))&amp;MID(#REF!,2,255)</f>
        <v>#REF!</v>
      </c>
    </row>
    <row r="112" spans="1:22" x14ac:dyDescent="0.4">
      <c r="A112" s="397" t="s">
        <v>195</v>
      </c>
      <c r="B112" s="40" t="s">
        <v>202</v>
      </c>
      <c r="C112" s="375"/>
      <c r="D112" s="376"/>
      <c r="E112" s="384"/>
      <c r="F112" s="368"/>
      <c r="G112" s="369" t="s">
        <v>624</v>
      </c>
      <c r="H112" s="370" t="str">
        <f t="shared" si="25"/>
        <v>Euros</v>
      </c>
      <c r="I112" s="371">
        <f t="shared" si="26"/>
        <v>0</v>
      </c>
      <c r="J112" s="370">
        <f t="shared" si="27"/>
        <v>0</v>
      </c>
      <c r="K112" s="370" t="str">
        <f t="shared" si="28"/>
        <v/>
      </c>
      <c r="L112" s="370">
        <f t="shared" si="29"/>
        <v>0</v>
      </c>
      <c r="M112" s="370">
        <f t="shared" si="30"/>
        <v>0</v>
      </c>
      <c r="N112" s="370" t="str">
        <f t="shared" si="31"/>
        <v/>
      </c>
      <c r="O112" s="370">
        <f t="shared" si="32"/>
        <v>0</v>
      </c>
      <c r="P112" s="370">
        <f t="shared" si="33"/>
        <v>0</v>
      </c>
      <c r="Q112" s="370" t="str">
        <f t="shared" si="34"/>
        <v/>
      </c>
      <c r="R112" s="370">
        <f t="shared" si="35"/>
        <v>0</v>
      </c>
      <c r="S112" s="370" t="str">
        <f t="shared" si="36"/>
        <v>Euros</v>
      </c>
      <c r="T112" s="370"/>
      <c r="U112" s="370"/>
      <c r="V112" s="372" t="e">
        <f>UPPER(LEFT(#REF!,1))&amp;MID(#REF!,2,255)</f>
        <v>#REF!</v>
      </c>
    </row>
    <row r="113" spans="1:22" ht="19.8" x14ac:dyDescent="0.45">
      <c r="A113" s="381" t="s">
        <v>649</v>
      </c>
      <c r="B113" s="84" t="s">
        <v>204</v>
      </c>
      <c r="C113" s="400" t="s">
        <v>953</v>
      </c>
      <c r="D113" s="366">
        <v>1</v>
      </c>
      <c r="E113" s="367"/>
      <c r="F113" s="368" t="str">
        <f t="shared" si="24"/>
        <v>Euros</v>
      </c>
      <c r="G113" s="369" t="s">
        <v>624</v>
      </c>
      <c r="H113" s="370" t="str">
        <f t="shared" si="25"/>
        <v>Euros</v>
      </c>
      <c r="I113" s="371">
        <f t="shared" si="26"/>
        <v>0</v>
      </c>
      <c r="J113" s="370">
        <f t="shared" si="27"/>
        <v>0</v>
      </c>
      <c r="K113" s="370" t="str">
        <f t="shared" si="28"/>
        <v/>
      </c>
      <c r="L113" s="370">
        <f t="shared" si="29"/>
        <v>0</v>
      </c>
      <c r="M113" s="370">
        <f t="shared" si="30"/>
        <v>0</v>
      </c>
      <c r="N113" s="370" t="str">
        <f t="shared" si="31"/>
        <v/>
      </c>
      <c r="O113" s="370">
        <f t="shared" si="32"/>
        <v>0</v>
      </c>
      <c r="P113" s="370">
        <f t="shared" si="33"/>
        <v>0</v>
      </c>
      <c r="Q113" s="370" t="str">
        <f t="shared" si="34"/>
        <v/>
      </c>
      <c r="R113" s="370">
        <f t="shared" si="35"/>
        <v>0</v>
      </c>
      <c r="S113" s="370" t="str">
        <f t="shared" si="36"/>
        <v>Euros</v>
      </c>
      <c r="T113" s="370"/>
      <c r="U113" s="370"/>
      <c r="V113" s="372" t="e">
        <f>UPPER(LEFT(#REF!,1))&amp;MID(#REF!,2,255)</f>
        <v>#REF!</v>
      </c>
    </row>
    <row r="114" spans="1:22" ht="19.2" x14ac:dyDescent="0.45">
      <c r="A114" s="381" t="s">
        <v>650</v>
      </c>
      <c r="B114" s="84" t="s">
        <v>699</v>
      </c>
      <c r="C114" s="400" t="s">
        <v>137</v>
      </c>
      <c r="D114" s="366">
        <v>1</v>
      </c>
      <c r="E114" s="367"/>
      <c r="F114" s="368" t="str">
        <f t="shared" si="24"/>
        <v>Euros</v>
      </c>
      <c r="G114" s="369" t="s">
        <v>624</v>
      </c>
      <c r="H114" s="370" t="str">
        <f t="shared" si="25"/>
        <v>Euros</v>
      </c>
      <c r="I114" s="371">
        <f t="shared" si="26"/>
        <v>0</v>
      </c>
      <c r="J114" s="370">
        <f t="shared" si="27"/>
        <v>0</v>
      </c>
      <c r="K114" s="370" t="str">
        <f t="shared" si="28"/>
        <v/>
      </c>
      <c r="L114" s="370">
        <f t="shared" si="29"/>
        <v>0</v>
      </c>
      <c r="M114" s="370">
        <f t="shared" si="30"/>
        <v>0</v>
      </c>
      <c r="N114" s="370" t="str">
        <f t="shared" si="31"/>
        <v/>
      </c>
      <c r="O114" s="370">
        <f t="shared" si="32"/>
        <v>0</v>
      </c>
      <c r="P114" s="370">
        <f t="shared" si="33"/>
        <v>0</v>
      </c>
      <c r="Q114" s="370" t="str">
        <f t="shared" si="34"/>
        <v/>
      </c>
      <c r="R114" s="370">
        <f t="shared" si="35"/>
        <v>0</v>
      </c>
      <c r="S114" s="370" t="str">
        <f t="shared" si="36"/>
        <v>Euros</v>
      </c>
      <c r="T114" s="370"/>
      <c r="U114" s="370"/>
      <c r="V114" s="372" t="e">
        <f>UPPER(LEFT(#REF!,1))&amp;MID(#REF!,2,255)</f>
        <v>#REF!</v>
      </c>
    </row>
    <row r="115" spans="1:22" ht="19.2" x14ac:dyDescent="0.45">
      <c r="A115" s="381" t="s">
        <v>651</v>
      </c>
      <c r="B115" s="78" t="s">
        <v>940</v>
      </c>
      <c r="C115" s="400" t="s">
        <v>137</v>
      </c>
      <c r="D115" s="366">
        <v>1</v>
      </c>
      <c r="E115" s="367"/>
      <c r="F115" s="368" t="str">
        <f t="shared" si="24"/>
        <v>Euros</v>
      </c>
      <c r="G115" s="369" t="s">
        <v>624</v>
      </c>
      <c r="H115" s="370" t="str">
        <f t="shared" si="25"/>
        <v>Euros</v>
      </c>
      <c r="I115" s="371">
        <f t="shared" si="26"/>
        <v>0</v>
      </c>
      <c r="J115" s="370">
        <f t="shared" si="27"/>
        <v>0</v>
      </c>
      <c r="K115" s="370" t="str">
        <f t="shared" si="28"/>
        <v/>
      </c>
      <c r="L115" s="370">
        <f t="shared" si="29"/>
        <v>0</v>
      </c>
      <c r="M115" s="370">
        <f t="shared" si="30"/>
        <v>0</v>
      </c>
      <c r="N115" s="370" t="str">
        <f t="shared" si="31"/>
        <v/>
      </c>
      <c r="O115" s="370">
        <f t="shared" si="32"/>
        <v>0</v>
      </c>
      <c r="P115" s="370">
        <f t="shared" si="33"/>
        <v>0</v>
      </c>
      <c r="Q115" s="370" t="str">
        <f t="shared" si="34"/>
        <v/>
      </c>
      <c r="R115" s="370">
        <f t="shared" si="35"/>
        <v>0</v>
      </c>
      <c r="S115" s="370" t="str">
        <f t="shared" si="36"/>
        <v>Euros</v>
      </c>
      <c r="T115" s="370"/>
      <c r="U115" s="370"/>
      <c r="V115" s="372" t="e">
        <f>UPPER(LEFT(#REF!,1))&amp;MID(#REF!,2,255)</f>
        <v>#REF!</v>
      </c>
    </row>
    <row r="116" spans="1:22" ht="19.2" x14ac:dyDescent="0.45">
      <c r="A116" s="381" t="s">
        <v>652</v>
      </c>
      <c r="B116" s="78" t="s">
        <v>210</v>
      </c>
      <c r="C116" s="400" t="s">
        <v>137</v>
      </c>
      <c r="D116" s="366">
        <v>1</v>
      </c>
      <c r="E116" s="367"/>
      <c r="F116" s="368" t="str">
        <f t="shared" si="24"/>
        <v>Euros</v>
      </c>
      <c r="G116" s="369" t="s">
        <v>624</v>
      </c>
      <c r="H116" s="370" t="str">
        <f t="shared" si="25"/>
        <v>Euros</v>
      </c>
      <c r="I116" s="371">
        <f t="shared" si="26"/>
        <v>0</v>
      </c>
      <c r="J116" s="370">
        <f t="shared" si="27"/>
        <v>0</v>
      </c>
      <c r="K116" s="370" t="str">
        <f t="shared" si="28"/>
        <v/>
      </c>
      <c r="L116" s="370">
        <f t="shared" si="29"/>
        <v>0</v>
      </c>
      <c r="M116" s="370">
        <f t="shared" si="30"/>
        <v>0</v>
      </c>
      <c r="N116" s="370" t="str">
        <f t="shared" si="31"/>
        <v/>
      </c>
      <c r="O116" s="370">
        <f t="shared" si="32"/>
        <v>0</v>
      </c>
      <c r="P116" s="370">
        <f t="shared" si="33"/>
        <v>0</v>
      </c>
      <c r="Q116" s="370" t="str">
        <f t="shared" si="34"/>
        <v/>
      </c>
      <c r="R116" s="370">
        <f t="shared" si="35"/>
        <v>0</v>
      </c>
      <c r="S116" s="370" t="str">
        <f t="shared" si="36"/>
        <v>Euros</v>
      </c>
      <c r="T116" s="370"/>
      <c r="U116" s="370"/>
      <c r="V116" s="372" t="e">
        <f>UPPER(LEFT(#REF!,1))&amp;MID(#REF!,2,255)</f>
        <v>#REF!</v>
      </c>
    </row>
    <row r="117" spans="1:22" ht="19.2" x14ac:dyDescent="0.45">
      <c r="A117" s="381" t="s">
        <v>653</v>
      </c>
      <c r="B117" s="78" t="s">
        <v>708</v>
      </c>
      <c r="C117" s="400" t="s">
        <v>137</v>
      </c>
      <c r="D117" s="366">
        <v>1</v>
      </c>
      <c r="E117" s="367"/>
      <c r="F117" s="368" t="str">
        <f t="shared" si="24"/>
        <v>Euros</v>
      </c>
      <c r="G117" s="369" t="s">
        <v>624</v>
      </c>
      <c r="H117" s="370" t="str">
        <f t="shared" si="25"/>
        <v>Euros</v>
      </c>
      <c r="I117" s="371">
        <f t="shared" si="26"/>
        <v>0</v>
      </c>
      <c r="J117" s="370">
        <f t="shared" si="27"/>
        <v>0</v>
      </c>
      <c r="K117" s="370" t="str">
        <f t="shared" si="28"/>
        <v/>
      </c>
      <c r="L117" s="370">
        <f t="shared" si="29"/>
        <v>0</v>
      </c>
      <c r="M117" s="370">
        <f t="shared" si="30"/>
        <v>0</v>
      </c>
      <c r="N117" s="370" t="str">
        <f t="shared" si="31"/>
        <v/>
      </c>
      <c r="O117" s="370">
        <f t="shared" si="32"/>
        <v>0</v>
      </c>
      <c r="P117" s="370">
        <f t="shared" si="33"/>
        <v>0</v>
      </c>
      <c r="Q117" s="370" t="str">
        <f t="shared" si="34"/>
        <v/>
      </c>
      <c r="R117" s="370">
        <f t="shared" si="35"/>
        <v>0</v>
      </c>
      <c r="S117" s="370" t="str">
        <f t="shared" si="36"/>
        <v>Euros</v>
      </c>
      <c r="T117" s="370"/>
      <c r="U117" s="370"/>
      <c r="V117" s="372" t="e">
        <f>UPPER(LEFT(#REF!,1))&amp;MID(#REF!,2,255)</f>
        <v>#REF!</v>
      </c>
    </row>
    <row r="118" spans="1:22" ht="19.2" x14ac:dyDescent="0.45">
      <c r="A118" s="381" t="s">
        <v>654</v>
      </c>
      <c r="B118" s="84" t="s">
        <v>643</v>
      </c>
      <c r="C118" s="101" t="s">
        <v>137</v>
      </c>
      <c r="D118" s="366">
        <v>1</v>
      </c>
      <c r="E118" s="367"/>
      <c r="F118" s="368" t="str">
        <f t="shared" si="24"/>
        <v>Euros</v>
      </c>
      <c r="G118" s="369" t="s">
        <v>624</v>
      </c>
      <c r="H118" s="370" t="str">
        <f t="shared" si="25"/>
        <v>Euros</v>
      </c>
      <c r="I118" s="371">
        <f t="shared" si="26"/>
        <v>0</v>
      </c>
      <c r="J118" s="370">
        <f t="shared" si="27"/>
        <v>0</v>
      </c>
      <c r="K118" s="370" t="str">
        <f t="shared" si="28"/>
        <v/>
      </c>
      <c r="L118" s="370">
        <f t="shared" si="29"/>
        <v>0</v>
      </c>
      <c r="M118" s="370">
        <f t="shared" si="30"/>
        <v>0</v>
      </c>
      <c r="N118" s="370" t="str">
        <f t="shared" si="31"/>
        <v/>
      </c>
      <c r="O118" s="370">
        <f t="shared" si="32"/>
        <v>0</v>
      </c>
      <c r="P118" s="370">
        <f t="shared" si="33"/>
        <v>0</v>
      </c>
      <c r="Q118" s="370" t="str">
        <f t="shared" si="34"/>
        <v/>
      </c>
      <c r="R118" s="370">
        <f t="shared" si="35"/>
        <v>0</v>
      </c>
      <c r="S118" s="370" t="str">
        <f t="shared" si="36"/>
        <v>Euros</v>
      </c>
      <c r="T118" s="370"/>
      <c r="U118" s="370"/>
      <c r="V118" s="372" t="e">
        <f>UPPER(LEFT(#REF!,1))&amp;MID(#REF!,2,255)</f>
        <v>#REF!</v>
      </c>
    </row>
    <row r="119" spans="1:22" ht="19.8" x14ac:dyDescent="0.45">
      <c r="A119" s="381" t="s">
        <v>655</v>
      </c>
      <c r="B119" s="78" t="s">
        <v>216</v>
      </c>
      <c r="C119" s="400" t="s">
        <v>953</v>
      </c>
      <c r="D119" s="366">
        <v>1</v>
      </c>
      <c r="E119" s="367"/>
      <c r="F119" s="368" t="str">
        <f t="shared" si="24"/>
        <v>Euros</v>
      </c>
      <c r="G119" s="369" t="s">
        <v>624</v>
      </c>
      <c r="H119" s="370" t="str">
        <f t="shared" si="25"/>
        <v>Euros</v>
      </c>
      <c r="I119" s="371">
        <f t="shared" si="26"/>
        <v>0</v>
      </c>
      <c r="J119" s="370">
        <f t="shared" si="27"/>
        <v>0</v>
      </c>
      <c r="K119" s="370" t="str">
        <f t="shared" si="28"/>
        <v/>
      </c>
      <c r="L119" s="370">
        <f t="shared" si="29"/>
        <v>0</v>
      </c>
      <c r="M119" s="370">
        <f t="shared" si="30"/>
        <v>0</v>
      </c>
      <c r="N119" s="370" t="str">
        <f t="shared" si="31"/>
        <v/>
      </c>
      <c r="O119" s="370">
        <f t="shared" si="32"/>
        <v>0</v>
      </c>
      <c r="P119" s="370">
        <f t="shared" si="33"/>
        <v>0</v>
      </c>
      <c r="Q119" s="370" t="str">
        <f t="shared" si="34"/>
        <v/>
      </c>
      <c r="R119" s="370">
        <f t="shared" si="35"/>
        <v>0</v>
      </c>
      <c r="S119" s="370" t="str">
        <f t="shared" si="36"/>
        <v>Euros</v>
      </c>
      <c r="T119" s="370"/>
      <c r="U119" s="370"/>
      <c r="V119" s="372" t="e">
        <f>UPPER(LEFT(#REF!,1))&amp;MID(#REF!,2,255)</f>
        <v>#REF!</v>
      </c>
    </row>
    <row r="120" spans="1:22" x14ac:dyDescent="0.4">
      <c r="A120" s="397" t="s">
        <v>217</v>
      </c>
      <c r="B120" s="61" t="s">
        <v>143</v>
      </c>
      <c r="C120" s="375"/>
      <c r="D120" s="376"/>
      <c r="E120" s="384"/>
      <c r="F120" s="368"/>
      <c r="G120" s="369" t="s">
        <v>624</v>
      </c>
      <c r="H120" s="370" t="str">
        <f t="shared" si="25"/>
        <v>Euros</v>
      </c>
      <c r="I120" s="371">
        <f t="shared" si="26"/>
        <v>0</v>
      </c>
      <c r="J120" s="370">
        <f t="shared" si="27"/>
        <v>0</v>
      </c>
      <c r="K120" s="370" t="str">
        <f t="shared" si="28"/>
        <v/>
      </c>
      <c r="L120" s="370">
        <f t="shared" si="29"/>
        <v>0</v>
      </c>
      <c r="M120" s="370">
        <f t="shared" si="30"/>
        <v>0</v>
      </c>
      <c r="N120" s="370" t="str">
        <f t="shared" si="31"/>
        <v/>
      </c>
      <c r="O120" s="370">
        <f t="shared" si="32"/>
        <v>0</v>
      </c>
      <c r="P120" s="370">
        <f t="shared" si="33"/>
        <v>0</v>
      </c>
      <c r="Q120" s="370" t="str">
        <f t="shared" si="34"/>
        <v/>
      </c>
      <c r="R120" s="370">
        <f t="shared" si="35"/>
        <v>0</v>
      </c>
      <c r="S120" s="370" t="str">
        <f t="shared" si="36"/>
        <v>Euros</v>
      </c>
      <c r="T120" s="370"/>
      <c r="U120" s="370"/>
      <c r="V120" s="372" t="e">
        <f>UPPER(LEFT(#REF!,1))&amp;MID(#REF!,2,255)</f>
        <v>#REF!</v>
      </c>
    </row>
    <row r="121" spans="1:22" x14ac:dyDescent="0.4">
      <c r="A121" s="397" t="s">
        <v>218</v>
      </c>
      <c r="B121" s="40" t="s">
        <v>194</v>
      </c>
      <c r="C121" s="375"/>
      <c r="D121" s="376"/>
      <c r="E121" s="384"/>
      <c r="F121" s="368"/>
      <c r="G121" s="369" t="s">
        <v>624</v>
      </c>
      <c r="H121" s="370" t="str">
        <f t="shared" si="25"/>
        <v>Euros</v>
      </c>
      <c r="I121" s="371">
        <f t="shared" si="26"/>
        <v>0</v>
      </c>
      <c r="J121" s="370">
        <f t="shared" si="27"/>
        <v>0</v>
      </c>
      <c r="K121" s="370" t="str">
        <f t="shared" si="28"/>
        <v/>
      </c>
      <c r="L121" s="370">
        <f t="shared" si="29"/>
        <v>0</v>
      </c>
      <c r="M121" s="370">
        <f t="shared" si="30"/>
        <v>0</v>
      </c>
      <c r="N121" s="370" t="str">
        <f t="shared" si="31"/>
        <v/>
      </c>
      <c r="O121" s="370">
        <f t="shared" si="32"/>
        <v>0</v>
      </c>
      <c r="P121" s="370">
        <f t="shared" si="33"/>
        <v>0</v>
      </c>
      <c r="Q121" s="370" t="str">
        <f t="shared" si="34"/>
        <v/>
      </c>
      <c r="R121" s="370">
        <f t="shared" si="35"/>
        <v>0</v>
      </c>
      <c r="S121" s="370" t="str">
        <f t="shared" si="36"/>
        <v>Euros</v>
      </c>
      <c r="T121" s="370"/>
      <c r="U121" s="370"/>
      <c r="V121" s="372" t="e">
        <f>UPPER(LEFT(#REF!,1))&amp;MID(#REF!,2,255)</f>
        <v>#REF!</v>
      </c>
    </row>
    <row r="122" spans="1:22" ht="19.2" x14ac:dyDescent="0.45">
      <c r="A122" s="381" t="s">
        <v>656</v>
      </c>
      <c r="B122" s="6" t="s">
        <v>692</v>
      </c>
      <c r="C122" s="400" t="s">
        <v>258</v>
      </c>
      <c r="D122" s="366">
        <v>1</v>
      </c>
      <c r="E122" s="367"/>
      <c r="F122" s="368" t="str">
        <f t="shared" si="24"/>
        <v>Euros</v>
      </c>
      <c r="G122" s="369" t="s">
        <v>624</v>
      </c>
      <c r="H122" s="370" t="str">
        <f t="shared" si="25"/>
        <v>Euros</v>
      </c>
      <c r="I122" s="371">
        <f t="shared" si="26"/>
        <v>0</v>
      </c>
      <c r="J122" s="370">
        <f t="shared" si="27"/>
        <v>0</v>
      </c>
      <c r="K122" s="370" t="str">
        <f t="shared" si="28"/>
        <v/>
      </c>
      <c r="L122" s="370">
        <f t="shared" si="29"/>
        <v>0</v>
      </c>
      <c r="M122" s="370">
        <f t="shared" si="30"/>
        <v>0</v>
      </c>
      <c r="N122" s="370" t="str">
        <f t="shared" si="31"/>
        <v/>
      </c>
      <c r="O122" s="370">
        <f t="shared" si="32"/>
        <v>0</v>
      </c>
      <c r="P122" s="370">
        <f t="shared" si="33"/>
        <v>0</v>
      </c>
      <c r="Q122" s="370" t="str">
        <f t="shared" si="34"/>
        <v/>
      </c>
      <c r="R122" s="370">
        <f t="shared" si="35"/>
        <v>0</v>
      </c>
      <c r="S122" s="370" t="str">
        <f t="shared" si="36"/>
        <v>Euros</v>
      </c>
      <c r="T122" s="370"/>
      <c r="U122" s="370"/>
      <c r="V122" s="372" t="e">
        <f>UPPER(LEFT(#REF!,1))&amp;MID(#REF!,2,255)</f>
        <v>#REF!</v>
      </c>
    </row>
    <row r="123" spans="1:22" s="65" customFormat="1" ht="19.2" x14ac:dyDescent="0.3">
      <c r="A123" s="381" t="s">
        <v>657</v>
      </c>
      <c r="B123" s="64" t="s">
        <v>639</v>
      </c>
      <c r="C123" s="101" t="s">
        <v>94</v>
      </c>
      <c r="D123" s="366">
        <v>1</v>
      </c>
      <c r="E123" s="367"/>
      <c r="F123" s="368" t="str">
        <f t="shared" si="24"/>
        <v>Euros</v>
      </c>
      <c r="G123" s="369" t="s">
        <v>624</v>
      </c>
      <c r="H123" s="370" t="str">
        <f t="shared" si="25"/>
        <v>Euros</v>
      </c>
      <c r="I123" s="371">
        <f t="shared" si="26"/>
        <v>0</v>
      </c>
      <c r="J123" s="370">
        <f t="shared" si="27"/>
        <v>0</v>
      </c>
      <c r="K123" s="370" t="str">
        <f t="shared" si="28"/>
        <v/>
      </c>
      <c r="L123" s="370">
        <f t="shared" si="29"/>
        <v>0</v>
      </c>
      <c r="M123" s="370">
        <f t="shared" si="30"/>
        <v>0</v>
      </c>
      <c r="N123" s="370" t="str">
        <f t="shared" si="31"/>
        <v/>
      </c>
      <c r="O123" s="370">
        <f t="shared" si="32"/>
        <v>0</v>
      </c>
      <c r="P123" s="370">
        <f t="shared" si="33"/>
        <v>0</v>
      </c>
      <c r="Q123" s="370" t="str">
        <f t="shared" si="34"/>
        <v/>
      </c>
      <c r="R123" s="370">
        <f t="shared" si="35"/>
        <v>0</v>
      </c>
      <c r="S123" s="370" t="str">
        <f t="shared" si="36"/>
        <v>Euros</v>
      </c>
      <c r="T123" s="370"/>
      <c r="U123" s="370"/>
      <c r="V123" s="372" t="e">
        <f>UPPER(LEFT(#REF!,1))&amp;MID(#REF!,2,255)</f>
        <v>#REF!</v>
      </c>
    </row>
    <row r="124" spans="1:22" s="65" customFormat="1" ht="19.2" x14ac:dyDescent="0.3">
      <c r="A124" s="381" t="s">
        <v>658</v>
      </c>
      <c r="B124" s="64" t="s">
        <v>640</v>
      </c>
      <c r="C124" s="101" t="s">
        <v>94</v>
      </c>
      <c r="D124" s="366">
        <v>1</v>
      </c>
      <c r="E124" s="367"/>
      <c r="F124" s="368" t="str">
        <f t="shared" si="24"/>
        <v>Euros</v>
      </c>
      <c r="G124" s="369" t="s">
        <v>624</v>
      </c>
      <c r="H124" s="370" t="str">
        <f t="shared" si="25"/>
        <v>Euros</v>
      </c>
      <c r="I124" s="371">
        <f t="shared" si="26"/>
        <v>0</v>
      </c>
      <c r="J124" s="370">
        <f t="shared" si="27"/>
        <v>0</v>
      </c>
      <c r="K124" s="370" t="str">
        <f t="shared" si="28"/>
        <v/>
      </c>
      <c r="L124" s="370">
        <f t="shared" si="29"/>
        <v>0</v>
      </c>
      <c r="M124" s="370">
        <f t="shared" si="30"/>
        <v>0</v>
      </c>
      <c r="N124" s="370" t="str">
        <f t="shared" si="31"/>
        <v/>
      </c>
      <c r="O124" s="370">
        <f t="shared" si="32"/>
        <v>0</v>
      </c>
      <c r="P124" s="370">
        <f t="shared" si="33"/>
        <v>0</v>
      </c>
      <c r="Q124" s="370" t="str">
        <f t="shared" si="34"/>
        <v/>
      </c>
      <c r="R124" s="370">
        <f t="shared" si="35"/>
        <v>0</v>
      </c>
      <c r="S124" s="370" t="str">
        <f t="shared" si="36"/>
        <v>Euros</v>
      </c>
      <c r="T124" s="370"/>
      <c r="U124" s="370"/>
      <c r="V124" s="372" t="e">
        <f>UPPER(LEFT(#REF!,1))&amp;MID(#REF!,2,255)</f>
        <v>#REF!</v>
      </c>
    </row>
    <row r="125" spans="1:22" s="65" customFormat="1" ht="19.2" x14ac:dyDescent="0.3">
      <c r="A125" s="381" t="s">
        <v>659</v>
      </c>
      <c r="B125" s="64" t="s">
        <v>641</v>
      </c>
      <c r="C125" s="101" t="s">
        <v>94</v>
      </c>
      <c r="D125" s="366">
        <v>1</v>
      </c>
      <c r="E125" s="367"/>
      <c r="F125" s="368" t="str">
        <f t="shared" si="24"/>
        <v>Euros</v>
      </c>
      <c r="G125" s="369" t="s">
        <v>624</v>
      </c>
      <c r="H125" s="370" t="str">
        <f t="shared" si="25"/>
        <v>Euros</v>
      </c>
      <c r="I125" s="371">
        <f t="shared" si="26"/>
        <v>0</v>
      </c>
      <c r="J125" s="370">
        <f t="shared" si="27"/>
        <v>0</v>
      </c>
      <c r="K125" s="370" t="str">
        <f t="shared" si="28"/>
        <v/>
      </c>
      <c r="L125" s="370">
        <f t="shared" si="29"/>
        <v>0</v>
      </c>
      <c r="M125" s="370">
        <f t="shared" si="30"/>
        <v>0</v>
      </c>
      <c r="N125" s="370" t="str">
        <f t="shared" si="31"/>
        <v/>
      </c>
      <c r="O125" s="370">
        <f t="shared" si="32"/>
        <v>0</v>
      </c>
      <c r="P125" s="370">
        <f t="shared" si="33"/>
        <v>0</v>
      </c>
      <c r="Q125" s="370" t="str">
        <f t="shared" si="34"/>
        <v/>
      </c>
      <c r="R125" s="370">
        <f t="shared" si="35"/>
        <v>0</v>
      </c>
      <c r="S125" s="370" t="str">
        <f t="shared" si="36"/>
        <v>Euros</v>
      </c>
      <c r="T125" s="370"/>
      <c r="U125" s="370"/>
      <c r="V125" s="372" t="e">
        <f>UPPER(LEFT(#REF!,1))&amp;MID(#REF!,2,255)</f>
        <v>#REF!</v>
      </c>
    </row>
    <row r="126" spans="1:22" ht="19.2" x14ac:dyDescent="0.45">
      <c r="A126" s="381" t="s">
        <v>660</v>
      </c>
      <c r="B126" s="50" t="s">
        <v>200</v>
      </c>
      <c r="C126" s="400" t="s">
        <v>137</v>
      </c>
      <c r="D126" s="366">
        <v>1</v>
      </c>
      <c r="E126" s="367"/>
      <c r="F126" s="368" t="str">
        <f t="shared" si="24"/>
        <v>Euros</v>
      </c>
      <c r="G126" s="369" t="s">
        <v>624</v>
      </c>
      <c r="H126" s="370" t="str">
        <f t="shared" si="25"/>
        <v>Euros</v>
      </c>
      <c r="I126" s="371">
        <f t="shared" si="26"/>
        <v>0</v>
      </c>
      <c r="J126" s="370">
        <f t="shared" si="27"/>
        <v>0</v>
      </c>
      <c r="K126" s="370" t="str">
        <f t="shared" si="28"/>
        <v/>
      </c>
      <c r="L126" s="370">
        <f t="shared" si="29"/>
        <v>0</v>
      </c>
      <c r="M126" s="370">
        <f t="shared" si="30"/>
        <v>0</v>
      </c>
      <c r="N126" s="370" t="str">
        <f t="shared" si="31"/>
        <v/>
      </c>
      <c r="O126" s="370">
        <f t="shared" si="32"/>
        <v>0</v>
      </c>
      <c r="P126" s="370">
        <f t="shared" si="33"/>
        <v>0</v>
      </c>
      <c r="Q126" s="370" t="str">
        <f t="shared" si="34"/>
        <v/>
      </c>
      <c r="R126" s="370">
        <f t="shared" si="35"/>
        <v>0</v>
      </c>
      <c r="S126" s="370" t="str">
        <f t="shared" si="36"/>
        <v>Euros</v>
      </c>
      <c r="T126" s="370"/>
      <c r="U126" s="370"/>
      <c r="V126" s="372" t="e">
        <f>UPPER(LEFT(#REF!,1))&amp;MID(#REF!,2,255)</f>
        <v>#REF!</v>
      </c>
    </row>
    <row r="127" spans="1:22" x14ac:dyDescent="0.4">
      <c r="A127" s="397" t="s">
        <v>219</v>
      </c>
      <c r="B127" s="40" t="s">
        <v>202</v>
      </c>
      <c r="C127" s="375"/>
      <c r="D127" s="376"/>
      <c r="E127" s="384"/>
      <c r="F127" s="368"/>
      <c r="G127" s="369" t="s">
        <v>624</v>
      </c>
      <c r="H127" s="370" t="str">
        <f t="shared" si="25"/>
        <v>Euros</v>
      </c>
      <c r="I127" s="371">
        <f t="shared" si="26"/>
        <v>0</v>
      </c>
      <c r="J127" s="370">
        <f t="shared" si="27"/>
        <v>0</v>
      </c>
      <c r="K127" s="370" t="str">
        <f t="shared" si="28"/>
        <v/>
      </c>
      <c r="L127" s="370">
        <f t="shared" si="29"/>
        <v>0</v>
      </c>
      <c r="M127" s="370">
        <f t="shared" si="30"/>
        <v>0</v>
      </c>
      <c r="N127" s="370" t="str">
        <f t="shared" si="31"/>
        <v/>
      </c>
      <c r="O127" s="370">
        <f t="shared" si="32"/>
        <v>0</v>
      </c>
      <c r="P127" s="370">
        <f t="shared" si="33"/>
        <v>0</v>
      </c>
      <c r="Q127" s="370" t="str">
        <f t="shared" si="34"/>
        <v/>
      </c>
      <c r="R127" s="370">
        <f t="shared" si="35"/>
        <v>0</v>
      </c>
      <c r="S127" s="370" t="str">
        <f t="shared" si="36"/>
        <v>Euros</v>
      </c>
      <c r="T127" s="370"/>
      <c r="U127" s="370"/>
      <c r="V127" s="372" t="e">
        <f>UPPER(LEFT(#REF!,1))&amp;MID(#REF!,2,255)</f>
        <v>#REF!</v>
      </c>
    </row>
    <row r="128" spans="1:22" ht="19.8" x14ac:dyDescent="0.45">
      <c r="A128" s="381" t="s">
        <v>661</v>
      </c>
      <c r="B128" s="394" t="s">
        <v>204</v>
      </c>
      <c r="C128" s="400" t="s">
        <v>953</v>
      </c>
      <c r="D128" s="366">
        <v>1</v>
      </c>
      <c r="E128" s="367"/>
      <c r="F128" s="368" t="str">
        <f t="shared" si="24"/>
        <v>Euros</v>
      </c>
      <c r="G128" s="369" t="s">
        <v>624</v>
      </c>
      <c r="H128" s="370" t="str">
        <f t="shared" si="25"/>
        <v>Euros</v>
      </c>
      <c r="I128" s="371">
        <f t="shared" si="26"/>
        <v>0</v>
      </c>
      <c r="J128" s="370">
        <f t="shared" si="27"/>
        <v>0</v>
      </c>
      <c r="K128" s="370" t="str">
        <f t="shared" si="28"/>
        <v/>
      </c>
      <c r="L128" s="370">
        <f t="shared" si="29"/>
        <v>0</v>
      </c>
      <c r="M128" s="370">
        <f t="shared" si="30"/>
        <v>0</v>
      </c>
      <c r="N128" s="370" t="str">
        <f t="shared" si="31"/>
        <v/>
      </c>
      <c r="O128" s="370">
        <f t="shared" si="32"/>
        <v>0</v>
      </c>
      <c r="P128" s="370">
        <f t="shared" si="33"/>
        <v>0</v>
      </c>
      <c r="Q128" s="370" t="str">
        <f t="shared" si="34"/>
        <v/>
      </c>
      <c r="R128" s="370">
        <f t="shared" si="35"/>
        <v>0</v>
      </c>
      <c r="S128" s="370" t="str">
        <f t="shared" si="36"/>
        <v>Euros</v>
      </c>
      <c r="T128" s="370"/>
      <c r="U128" s="370"/>
      <c r="V128" s="372" t="e">
        <f>UPPER(LEFT(#REF!,1))&amp;MID(#REF!,2,255)</f>
        <v>#REF!</v>
      </c>
    </row>
    <row r="129" spans="1:22" ht="19.2" x14ac:dyDescent="0.45">
      <c r="A129" s="381" t="s">
        <v>662</v>
      </c>
      <c r="B129" s="41" t="s">
        <v>954</v>
      </c>
      <c r="C129" s="400" t="s">
        <v>137</v>
      </c>
      <c r="D129" s="366">
        <v>1</v>
      </c>
      <c r="E129" s="367"/>
      <c r="F129" s="368" t="str">
        <f t="shared" si="24"/>
        <v>Euros</v>
      </c>
      <c r="G129" s="369" t="s">
        <v>624</v>
      </c>
      <c r="H129" s="370" t="str">
        <f t="shared" si="25"/>
        <v>Euros</v>
      </c>
      <c r="I129" s="371">
        <f t="shared" si="26"/>
        <v>0</v>
      </c>
      <c r="J129" s="370">
        <f t="shared" si="27"/>
        <v>0</v>
      </c>
      <c r="K129" s="370" t="str">
        <f t="shared" si="28"/>
        <v/>
      </c>
      <c r="L129" s="370">
        <f t="shared" si="29"/>
        <v>0</v>
      </c>
      <c r="M129" s="370">
        <f t="shared" si="30"/>
        <v>0</v>
      </c>
      <c r="N129" s="370" t="str">
        <f t="shared" si="31"/>
        <v/>
      </c>
      <c r="O129" s="370">
        <f t="shared" si="32"/>
        <v>0</v>
      </c>
      <c r="P129" s="370">
        <f t="shared" si="33"/>
        <v>0</v>
      </c>
      <c r="Q129" s="370" t="str">
        <f t="shared" si="34"/>
        <v/>
      </c>
      <c r="R129" s="370">
        <f t="shared" si="35"/>
        <v>0</v>
      </c>
      <c r="S129" s="370" t="str">
        <f t="shared" si="36"/>
        <v>Euros</v>
      </c>
      <c r="T129" s="370"/>
      <c r="U129" s="370"/>
      <c r="V129" s="372" t="e">
        <f>UPPER(LEFT(#REF!,1))&amp;MID(#REF!,2,255)</f>
        <v>#REF!</v>
      </c>
    </row>
    <row r="130" spans="1:22" ht="19.2" x14ac:dyDescent="0.45">
      <c r="A130" s="381" t="s">
        <v>663</v>
      </c>
      <c r="B130" s="50" t="s">
        <v>642</v>
      </c>
      <c r="C130" s="400" t="s">
        <v>137</v>
      </c>
      <c r="D130" s="366">
        <v>1</v>
      </c>
      <c r="E130" s="367"/>
      <c r="F130" s="368" t="str">
        <f t="shared" si="24"/>
        <v>Euros</v>
      </c>
      <c r="G130" s="369" t="s">
        <v>624</v>
      </c>
      <c r="H130" s="370" t="str">
        <f t="shared" si="25"/>
        <v>Euros</v>
      </c>
      <c r="I130" s="371">
        <f t="shared" si="26"/>
        <v>0</v>
      </c>
      <c r="J130" s="370">
        <f t="shared" si="27"/>
        <v>0</v>
      </c>
      <c r="K130" s="370" t="str">
        <f t="shared" si="28"/>
        <v/>
      </c>
      <c r="L130" s="370">
        <f t="shared" si="29"/>
        <v>0</v>
      </c>
      <c r="M130" s="370">
        <f t="shared" si="30"/>
        <v>0</v>
      </c>
      <c r="N130" s="370" t="str">
        <f t="shared" si="31"/>
        <v/>
      </c>
      <c r="O130" s="370">
        <f t="shared" si="32"/>
        <v>0</v>
      </c>
      <c r="P130" s="370">
        <f t="shared" si="33"/>
        <v>0</v>
      </c>
      <c r="Q130" s="370" t="str">
        <f t="shared" si="34"/>
        <v/>
      </c>
      <c r="R130" s="370">
        <f t="shared" si="35"/>
        <v>0</v>
      </c>
      <c r="S130" s="370" t="str">
        <f t="shared" si="36"/>
        <v>Euros</v>
      </c>
      <c r="T130" s="370"/>
      <c r="U130" s="370"/>
      <c r="V130" s="372" t="e">
        <f>UPPER(LEFT(#REF!,1))&amp;MID(#REF!,2,255)</f>
        <v>#REF!</v>
      </c>
    </row>
    <row r="131" spans="1:22" ht="19.2" x14ac:dyDescent="0.45">
      <c r="A131" s="381" t="s">
        <v>664</v>
      </c>
      <c r="B131" s="50" t="s">
        <v>709</v>
      </c>
      <c r="C131" s="400" t="s">
        <v>137</v>
      </c>
      <c r="D131" s="366">
        <v>1</v>
      </c>
      <c r="E131" s="367"/>
      <c r="F131" s="368" t="str">
        <f t="shared" si="24"/>
        <v>Euros</v>
      </c>
      <c r="G131" s="369" t="s">
        <v>624</v>
      </c>
      <c r="H131" s="370" t="str">
        <f t="shared" si="25"/>
        <v>Euros</v>
      </c>
      <c r="I131" s="371">
        <f t="shared" si="26"/>
        <v>0</v>
      </c>
      <c r="J131" s="370">
        <f t="shared" si="27"/>
        <v>0</v>
      </c>
      <c r="K131" s="370" t="str">
        <f t="shared" si="28"/>
        <v/>
      </c>
      <c r="L131" s="370">
        <f t="shared" si="29"/>
        <v>0</v>
      </c>
      <c r="M131" s="370">
        <f t="shared" si="30"/>
        <v>0</v>
      </c>
      <c r="N131" s="370" t="str">
        <f t="shared" si="31"/>
        <v/>
      </c>
      <c r="O131" s="370">
        <f t="shared" si="32"/>
        <v>0</v>
      </c>
      <c r="P131" s="370">
        <f t="shared" si="33"/>
        <v>0</v>
      </c>
      <c r="Q131" s="370" t="str">
        <f t="shared" si="34"/>
        <v/>
      </c>
      <c r="R131" s="370">
        <f t="shared" si="35"/>
        <v>0</v>
      </c>
      <c r="S131" s="370" t="str">
        <f t="shared" si="36"/>
        <v>Euros</v>
      </c>
      <c r="T131" s="370"/>
      <c r="U131" s="370"/>
      <c r="V131" s="372" t="e">
        <f>UPPER(LEFT(#REF!,1))&amp;MID(#REF!,2,255)</f>
        <v>#REF!</v>
      </c>
    </row>
    <row r="132" spans="1:22" ht="19.2" x14ac:dyDescent="0.45">
      <c r="A132" s="381" t="s">
        <v>665</v>
      </c>
      <c r="B132" s="41" t="s">
        <v>643</v>
      </c>
      <c r="C132" s="400" t="s">
        <v>137</v>
      </c>
      <c r="D132" s="366">
        <v>1</v>
      </c>
      <c r="E132" s="367"/>
      <c r="F132" s="368" t="str">
        <f t="shared" si="24"/>
        <v>Euros</v>
      </c>
      <c r="G132" s="369" t="s">
        <v>624</v>
      </c>
      <c r="H132" s="370" t="str">
        <f t="shared" si="25"/>
        <v>Euros</v>
      </c>
      <c r="I132" s="371">
        <f t="shared" si="26"/>
        <v>0</v>
      </c>
      <c r="J132" s="370">
        <f t="shared" si="27"/>
        <v>0</v>
      </c>
      <c r="K132" s="370" t="str">
        <f t="shared" si="28"/>
        <v/>
      </c>
      <c r="L132" s="370">
        <f t="shared" si="29"/>
        <v>0</v>
      </c>
      <c r="M132" s="370">
        <f t="shared" si="30"/>
        <v>0</v>
      </c>
      <c r="N132" s="370" t="str">
        <f t="shared" si="31"/>
        <v/>
      </c>
      <c r="O132" s="370">
        <f t="shared" si="32"/>
        <v>0</v>
      </c>
      <c r="P132" s="370">
        <f t="shared" si="33"/>
        <v>0</v>
      </c>
      <c r="Q132" s="370" t="str">
        <f t="shared" si="34"/>
        <v/>
      </c>
      <c r="R132" s="370">
        <f t="shared" si="35"/>
        <v>0</v>
      </c>
      <c r="S132" s="370" t="str">
        <f t="shared" si="36"/>
        <v>Euros</v>
      </c>
      <c r="T132" s="370"/>
      <c r="U132" s="370"/>
      <c r="V132" s="372" t="e">
        <f>UPPER(LEFT(#REF!,1))&amp;MID(#REF!,2,255)</f>
        <v>#REF!</v>
      </c>
    </row>
    <row r="133" spans="1:22" x14ac:dyDescent="0.4">
      <c r="A133" s="381"/>
      <c r="B133" s="75" t="s">
        <v>236</v>
      </c>
      <c r="C133" s="43"/>
      <c r="D133" s="366"/>
      <c r="E133" s="384"/>
      <c r="F133" s="368"/>
      <c r="G133" s="369" t="s">
        <v>624</v>
      </c>
      <c r="H133" s="370" t="str">
        <f t="shared" si="25"/>
        <v>Euros</v>
      </c>
      <c r="I133" s="371">
        <f t="shared" si="26"/>
        <v>0</v>
      </c>
      <c r="J133" s="370">
        <f t="shared" si="27"/>
        <v>0</v>
      </c>
      <c r="K133" s="370" t="str">
        <f t="shared" si="28"/>
        <v/>
      </c>
      <c r="L133" s="370">
        <f t="shared" si="29"/>
        <v>0</v>
      </c>
      <c r="M133" s="370">
        <f t="shared" si="30"/>
        <v>0</v>
      </c>
      <c r="N133" s="370" t="str">
        <f t="shared" si="31"/>
        <v/>
      </c>
      <c r="O133" s="370">
        <f t="shared" si="32"/>
        <v>0</v>
      </c>
      <c r="P133" s="370">
        <f t="shared" si="33"/>
        <v>0</v>
      </c>
      <c r="Q133" s="370" t="str">
        <f t="shared" si="34"/>
        <v/>
      </c>
      <c r="R133" s="370">
        <f t="shared" si="35"/>
        <v>0</v>
      </c>
      <c r="S133" s="370" t="str">
        <f t="shared" si="36"/>
        <v>Euros</v>
      </c>
      <c r="T133" s="370"/>
      <c r="U133" s="370"/>
      <c r="V133" s="372" t="e">
        <f>UPPER(LEFT(#REF!,1))&amp;MID(#REF!,2,255)</f>
        <v>#REF!</v>
      </c>
    </row>
    <row r="134" spans="1:22" x14ac:dyDescent="0.4">
      <c r="A134" s="381"/>
      <c r="B134" s="63"/>
      <c r="C134" s="43"/>
      <c r="D134" s="376"/>
      <c r="E134" s="384"/>
      <c r="F134" s="368"/>
      <c r="G134" s="369" t="s">
        <v>624</v>
      </c>
      <c r="H134" s="370" t="str">
        <f t="shared" si="25"/>
        <v>Euros</v>
      </c>
      <c r="I134" s="371">
        <f t="shared" si="26"/>
        <v>0</v>
      </c>
      <c r="J134" s="370">
        <f t="shared" si="27"/>
        <v>0</v>
      </c>
      <c r="K134" s="370" t="str">
        <f t="shared" si="28"/>
        <v/>
      </c>
      <c r="L134" s="370">
        <f t="shared" si="29"/>
        <v>0</v>
      </c>
      <c r="M134" s="370">
        <f t="shared" si="30"/>
        <v>0</v>
      </c>
      <c r="N134" s="370" t="str">
        <f t="shared" si="31"/>
        <v/>
      </c>
      <c r="O134" s="370">
        <f t="shared" si="32"/>
        <v>0</v>
      </c>
      <c r="P134" s="370">
        <f t="shared" si="33"/>
        <v>0</v>
      </c>
      <c r="Q134" s="370" t="str">
        <f t="shared" si="34"/>
        <v/>
      </c>
      <c r="R134" s="370">
        <f t="shared" si="35"/>
        <v>0</v>
      </c>
      <c r="S134" s="370" t="str">
        <f t="shared" si="36"/>
        <v>Euros</v>
      </c>
      <c r="T134" s="370"/>
      <c r="U134" s="370"/>
      <c r="V134" s="372" t="e">
        <f>UPPER(LEFT(#REF!,1))&amp;MID(#REF!,2,255)</f>
        <v>#REF!</v>
      </c>
    </row>
    <row r="135" spans="1:22" x14ac:dyDescent="0.4">
      <c r="A135" s="396" t="s">
        <v>237</v>
      </c>
      <c r="B135" s="61" t="s">
        <v>238</v>
      </c>
      <c r="C135" s="375"/>
      <c r="D135" s="376"/>
      <c r="E135" s="384"/>
      <c r="F135" s="368"/>
      <c r="G135" s="369" t="s">
        <v>624</v>
      </c>
      <c r="H135" s="370" t="str">
        <f t="shared" si="25"/>
        <v>Euros</v>
      </c>
      <c r="I135" s="371">
        <f t="shared" si="26"/>
        <v>0</v>
      </c>
      <c r="J135" s="370">
        <f t="shared" si="27"/>
        <v>0</v>
      </c>
      <c r="K135" s="370" t="str">
        <f t="shared" si="28"/>
        <v/>
      </c>
      <c r="L135" s="370">
        <f t="shared" si="29"/>
        <v>0</v>
      </c>
      <c r="M135" s="370">
        <f t="shared" si="30"/>
        <v>0</v>
      </c>
      <c r="N135" s="370" t="str">
        <f t="shared" si="31"/>
        <v/>
      </c>
      <c r="O135" s="370">
        <f t="shared" si="32"/>
        <v>0</v>
      </c>
      <c r="P135" s="370">
        <f t="shared" si="33"/>
        <v>0</v>
      </c>
      <c r="Q135" s="370" t="str">
        <f t="shared" si="34"/>
        <v/>
      </c>
      <c r="R135" s="370">
        <f t="shared" si="35"/>
        <v>0</v>
      </c>
      <c r="S135" s="370" t="str">
        <f t="shared" si="36"/>
        <v>Euros</v>
      </c>
      <c r="T135" s="370"/>
      <c r="U135" s="370"/>
      <c r="V135" s="372" t="e">
        <f>UPPER(LEFT(#REF!,1))&amp;MID(#REF!,2,255)</f>
        <v>#REF!</v>
      </c>
    </row>
    <row r="136" spans="1:22" x14ac:dyDescent="0.4">
      <c r="A136" s="397" t="s">
        <v>239</v>
      </c>
      <c r="B136" s="70" t="s">
        <v>240</v>
      </c>
      <c r="C136" s="375"/>
      <c r="D136" s="376"/>
      <c r="E136" s="384"/>
      <c r="F136" s="368"/>
      <c r="G136" s="369" t="s">
        <v>624</v>
      </c>
      <c r="H136" s="370" t="str">
        <f t="shared" si="25"/>
        <v>Euros</v>
      </c>
      <c r="I136" s="371">
        <f t="shared" si="26"/>
        <v>0</v>
      </c>
      <c r="J136" s="370">
        <f t="shared" si="27"/>
        <v>0</v>
      </c>
      <c r="K136" s="370" t="str">
        <f t="shared" si="28"/>
        <v/>
      </c>
      <c r="L136" s="370">
        <f t="shared" si="29"/>
        <v>0</v>
      </c>
      <c r="M136" s="370">
        <f t="shared" si="30"/>
        <v>0</v>
      </c>
      <c r="N136" s="370" t="str">
        <f t="shared" si="31"/>
        <v/>
      </c>
      <c r="O136" s="370">
        <f t="shared" si="32"/>
        <v>0</v>
      </c>
      <c r="P136" s="370">
        <f t="shared" si="33"/>
        <v>0</v>
      </c>
      <c r="Q136" s="370" t="str">
        <f t="shared" si="34"/>
        <v/>
      </c>
      <c r="R136" s="370">
        <f t="shared" si="35"/>
        <v>0</v>
      </c>
      <c r="S136" s="370" t="str">
        <f t="shared" si="36"/>
        <v>Euros</v>
      </c>
      <c r="T136" s="370"/>
      <c r="U136" s="370"/>
      <c r="V136" s="372" t="e">
        <f>UPPER(LEFT(#REF!,1))&amp;MID(#REF!,2,255)</f>
        <v>#REF!</v>
      </c>
    </row>
    <row r="137" spans="1:22" s="31" customFormat="1" ht="33.6" x14ac:dyDescent="0.3">
      <c r="A137" s="381" t="s">
        <v>241</v>
      </c>
      <c r="B137" s="67" t="s">
        <v>242</v>
      </c>
      <c r="C137" s="57" t="s">
        <v>137</v>
      </c>
      <c r="D137" s="366">
        <v>1</v>
      </c>
      <c r="E137" s="367"/>
      <c r="F137" s="368" t="str">
        <f t="shared" si="24"/>
        <v>Euros</v>
      </c>
      <c r="G137" s="369" t="s">
        <v>624</v>
      </c>
      <c r="H137" s="370" t="str">
        <f t="shared" si="25"/>
        <v>Euros</v>
      </c>
      <c r="I137" s="371">
        <f t="shared" si="26"/>
        <v>0</v>
      </c>
      <c r="J137" s="370">
        <f t="shared" si="27"/>
        <v>0</v>
      </c>
      <c r="K137" s="370" t="str">
        <f t="shared" si="28"/>
        <v/>
      </c>
      <c r="L137" s="370">
        <f t="shared" si="29"/>
        <v>0</v>
      </c>
      <c r="M137" s="370">
        <f t="shared" si="30"/>
        <v>0</v>
      </c>
      <c r="N137" s="370" t="str">
        <f t="shared" si="31"/>
        <v/>
      </c>
      <c r="O137" s="370">
        <f t="shared" si="32"/>
        <v>0</v>
      </c>
      <c r="P137" s="370">
        <f t="shared" si="33"/>
        <v>0</v>
      </c>
      <c r="Q137" s="370" t="str">
        <f t="shared" si="34"/>
        <v/>
      </c>
      <c r="R137" s="370">
        <f t="shared" si="35"/>
        <v>0</v>
      </c>
      <c r="S137" s="370" t="str">
        <f t="shared" si="36"/>
        <v>Euros</v>
      </c>
      <c r="T137" s="370"/>
      <c r="U137" s="370"/>
      <c r="V137" s="372" t="e">
        <f>UPPER(LEFT(#REF!,1))&amp;MID(#REF!,2,255)</f>
        <v>#REF!</v>
      </c>
    </row>
    <row r="138" spans="1:22" x14ac:dyDescent="0.4">
      <c r="A138" s="381"/>
      <c r="B138" s="69" t="s">
        <v>243</v>
      </c>
      <c r="C138" s="43"/>
      <c r="D138" s="376"/>
      <c r="E138" s="384"/>
      <c r="F138" s="368"/>
      <c r="G138" s="369" t="s">
        <v>624</v>
      </c>
      <c r="H138" s="370" t="str">
        <f t="shared" si="25"/>
        <v>Euros</v>
      </c>
      <c r="I138" s="371">
        <f t="shared" si="26"/>
        <v>0</v>
      </c>
      <c r="J138" s="370">
        <f t="shared" si="27"/>
        <v>0</v>
      </c>
      <c r="K138" s="370" t="str">
        <f t="shared" si="28"/>
        <v/>
      </c>
      <c r="L138" s="370">
        <f t="shared" si="29"/>
        <v>0</v>
      </c>
      <c r="M138" s="370">
        <f t="shared" si="30"/>
        <v>0</v>
      </c>
      <c r="N138" s="370" t="str">
        <f t="shared" si="31"/>
        <v/>
      </c>
      <c r="O138" s="370">
        <f t="shared" si="32"/>
        <v>0</v>
      </c>
      <c r="P138" s="370">
        <f t="shared" si="33"/>
        <v>0</v>
      </c>
      <c r="Q138" s="370" t="str">
        <f t="shared" si="34"/>
        <v/>
      </c>
      <c r="R138" s="370">
        <f t="shared" si="35"/>
        <v>0</v>
      </c>
      <c r="S138" s="370" t="str">
        <f t="shared" si="36"/>
        <v>Euros</v>
      </c>
      <c r="T138" s="370"/>
      <c r="U138" s="370"/>
      <c r="V138" s="372" t="e">
        <f>UPPER(LEFT(#REF!,1))&amp;MID(#REF!,2,255)</f>
        <v>#REF!</v>
      </c>
    </row>
    <row r="139" spans="1:22" x14ac:dyDescent="0.4">
      <c r="A139" s="381"/>
      <c r="B139" s="70"/>
      <c r="C139" s="43"/>
      <c r="D139" s="376"/>
      <c r="E139" s="384"/>
      <c r="F139" s="368"/>
      <c r="G139" s="369" t="s">
        <v>624</v>
      </c>
      <c r="H139" s="370" t="str">
        <f t="shared" si="25"/>
        <v>Euros</v>
      </c>
      <c r="I139" s="371">
        <f t="shared" si="26"/>
        <v>0</v>
      </c>
      <c r="J139" s="370">
        <f t="shared" si="27"/>
        <v>0</v>
      </c>
      <c r="K139" s="370" t="str">
        <f t="shared" si="28"/>
        <v/>
      </c>
      <c r="L139" s="370">
        <f t="shared" si="29"/>
        <v>0</v>
      </c>
      <c r="M139" s="370">
        <f t="shared" si="30"/>
        <v>0</v>
      </c>
      <c r="N139" s="370" t="str">
        <f t="shared" si="31"/>
        <v/>
      </c>
      <c r="O139" s="370">
        <f t="shared" si="32"/>
        <v>0</v>
      </c>
      <c r="P139" s="370">
        <f t="shared" si="33"/>
        <v>0</v>
      </c>
      <c r="Q139" s="370" t="str">
        <f t="shared" si="34"/>
        <v/>
      </c>
      <c r="R139" s="370">
        <f t="shared" si="35"/>
        <v>0</v>
      </c>
      <c r="S139" s="370" t="str">
        <f t="shared" si="36"/>
        <v>Euros</v>
      </c>
      <c r="T139" s="370"/>
      <c r="U139" s="370"/>
      <c r="V139" s="372" t="e">
        <f>UPPER(LEFT(#REF!,1))&amp;MID(#REF!,2,255)</f>
        <v>#REF!</v>
      </c>
    </row>
    <row r="140" spans="1:22" x14ac:dyDescent="0.4">
      <c r="A140" s="396" t="s">
        <v>244</v>
      </c>
      <c r="B140" s="61" t="s">
        <v>245</v>
      </c>
      <c r="C140" s="375"/>
      <c r="D140" s="376"/>
      <c r="E140" s="384"/>
      <c r="F140" s="368"/>
      <c r="G140" s="369" t="s">
        <v>624</v>
      </c>
      <c r="H140" s="370" t="str">
        <f t="shared" si="25"/>
        <v>Euros</v>
      </c>
      <c r="I140" s="371">
        <f t="shared" si="26"/>
        <v>0</v>
      </c>
      <c r="J140" s="370">
        <f t="shared" si="27"/>
        <v>0</v>
      </c>
      <c r="K140" s="370" t="str">
        <f t="shared" si="28"/>
        <v/>
      </c>
      <c r="L140" s="370">
        <f t="shared" si="29"/>
        <v>0</v>
      </c>
      <c r="M140" s="370">
        <f t="shared" si="30"/>
        <v>0</v>
      </c>
      <c r="N140" s="370" t="str">
        <f t="shared" si="31"/>
        <v/>
      </c>
      <c r="O140" s="370">
        <f t="shared" si="32"/>
        <v>0</v>
      </c>
      <c r="P140" s="370">
        <f t="shared" si="33"/>
        <v>0</v>
      </c>
      <c r="Q140" s="370" t="str">
        <f t="shared" si="34"/>
        <v/>
      </c>
      <c r="R140" s="370">
        <f t="shared" si="35"/>
        <v>0</v>
      </c>
      <c r="S140" s="370" t="str">
        <f t="shared" si="36"/>
        <v>Euros</v>
      </c>
      <c r="T140" s="370"/>
      <c r="U140" s="370"/>
      <c r="V140" s="372" t="e">
        <f>UPPER(LEFT(#REF!,1))&amp;MID(#REF!,2,255)</f>
        <v>#REF!</v>
      </c>
    </row>
    <row r="141" spans="1:22" x14ac:dyDescent="0.4">
      <c r="A141" s="396" t="s">
        <v>246</v>
      </c>
      <c r="B141" s="61" t="s">
        <v>67</v>
      </c>
      <c r="C141" s="375"/>
      <c r="D141" s="376"/>
      <c r="E141" s="384"/>
      <c r="F141" s="368"/>
      <c r="G141" s="369" t="s">
        <v>624</v>
      </c>
      <c r="H141" s="370" t="str">
        <f t="shared" si="25"/>
        <v>Euros</v>
      </c>
      <c r="I141" s="371">
        <f t="shared" si="26"/>
        <v>0</v>
      </c>
      <c r="J141" s="370">
        <f t="shared" si="27"/>
        <v>0</v>
      </c>
      <c r="K141" s="370" t="str">
        <f t="shared" si="28"/>
        <v/>
      </c>
      <c r="L141" s="370">
        <f t="shared" si="29"/>
        <v>0</v>
      </c>
      <c r="M141" s="370">
        <f t="shared" si="30"/>
        <v>0</v>
      </c>
      <c r="N141" s="370" t="str">
        <f t="shared" si="31"/>
        <v/>
      </c>
      <c r="O141" s="370">
        <f t="shared" si="32"/>
        <v>0</v>
      </c>
      <c r="P141" s="370">
        <f t="shared" si="33"/>
        <v>0</v>
      </c>
      <c r="Q141" s="370" t="str">
        <f t="shared" si="34"/>
        <v/>
      </c>
      <c r="R141" s="370">
        <f t="shared" si="35"/>
        <v>0</v>
      </c>
      <c r="S141" s="370" t="str">
        <f t="shared" si="36"/>
        <v>Euros</v>
      </c>
      <c r="T141" s="370"/>
      <c r="U141" s="370"/>
      <c r="V141" s="372" t="e">
        <f>UPPER(LEFT(#REF!,1))&amp;MID(#REF!,2,255)</f>
        <v>#REF!</v>
      </c>
    </row>
    <row r="142" spans="1:22" ht="19.2" x14ac:dyDescent="0.45">
      <c r="A142" s="381" t="s">
        <v>734</v>
      </c>
      <c r="B142" s="78" t="s">
        <v>862</v>
      </c>
      <c r="C142" s="375" t="s">
        <v>50</v>
      </c>
      <c r="D142" s="366">
        <v>1</v>
      </c>
      <c r="E142" s="367"/>
      <c r="F142" s="368" t="str">
        <f t="shared" si="24"/>
        <v>Euros</v>
      </c>
      <c r="G142" s="369" t="s">
        <v>624</v>
      </c>
      <c r="H142" s="370" t="str">
        <f t="shared" si="25"/>
        <v>Euros</v>
      </c>
      <c r="I142" s="371">
        <f t="shared" si="26"/>
        <v>0</v>
      </c>
      <c r="J142" s="370">
        <f t="shared" si="27"/>
        <v>0</v>
      </c>
      <c r="K142" s="370" t="str">
        <f t="shared" si="28"/>
        <v/>
      </c>
      <c r="L142" s="370">
        <f t="shared" si="29"/>
        <v>0</v>
      </c>
      <c r="M142" s="370">
        <f t="shared" si="30"/>
        <v>0</v>
      </c>
      <c r="N142" s="370" t="str">
        <f t="shared" si="31"/>
        <v/>
      </c>
      <c r="O142" s="370">
        <f t="shared" si="32"/>
        <v>0</v>
      </c>
      <c r="P142" s="370">
        <f t="shared" si="33"/>
        <v>0</v>
      </c>
      <c r="Q142" s="370" t="str">
        <f t="shared" si="34"/>
        <v/>
      </c>
      <c r="R142" s="370">
        <f t="shared" si="35"/>
        <v>0</v>
      </c>
      <c r="S142" s="370" t="str">
        <f t="shared" si="36"/>
        <v>Euros</v>
      </c>
      <c r="T142" s="370"/>
      <c r="U142" s="370"/>
      <c r="V142" s="372" t="e">
        <f>UPPER(LEFT(#REF!,1))&amp;MID(#REF!,2,255)</f>
        <v>#REF!</v>
      </c>
    </row>
    <row r="143" spans="1:22" x14ac:dyDescent="0.4">
      <c r="A143" s="401" t="s">
        <v>249</v>
      </c>
      <c r="B143" s="61" t="s">
        <v>248</v>
      </c>
      <c r="C143" s="375"/>
      <c r="D143" s="376"/>
      <c r="E143" s="384"/>
      <c r="F143" s="368"/>
      <c r="G143" s="369" t="s">
        <v>624</v>
      </c>
      <c r="H143" s="370" t="str">
        <f t="shared" si="25"/>
        <v>Euros</v>
      </c>
      <c r="I143" s="371">
        <f t="shared" si="26"/>
        <v>0</v>
      </c>
      <c r="J143" s="370">
        <f t="shared" si="27"/>
        <v>0</v>
      </c>
      <c r="K143" s="370" t="str">
        <f t="shared" si="28"/>
        <v/>
      </c>
      <c r="L143" s="370">
        <f t="shared" si="29"/>
        <v>0</v>
      </c>
      <c r="M143" s="370">
        <f t="shared" si="30"/>
        <v>0</v>
      </c>
      <c r="N143" s="370" t="str">
        <f t="shared" si="31"/>
        <v/>
      </c>
      <c r="O143" s="370">
        <f t="shared" si="32"/>
        <v>0</v>
      </c>
      <c r="P143" s="370">
        <f t="shared" si="33"/>
        <v>0</v>
      </c>
      <c r="Q143" s="370" t="str">
        <f t="shared" si="34"/>
        <v/>
      </c>
      <c r="R143" s="370">
        <f t="shared" si="35"/>
        <v>0</v>
      </c>
      <c r="S143" s="370" t="str">
        <f t="shared" si="36"/>
        <v>Euros</v>
      </c>
      <c r="T143" s="370"/>
      <c r="U143" s="370"/>
      <c r="V143" s="372" t="e">
        <f>UPPER(LEFT(#REF!,1))&amp;MID(#REF!,2,255)</f>
        <v>#REF!</v>
      </c>
    </row>
    <row r="144" spans="1:22" s="410" customFormat="1" ht="19.2" x14ac:dyDescent="0.45">
      <c r="A144" s="402" t="s">
        <v>735</v>
      </c>
      <c r="B144" s="88" t="s">
        <v>950</v>
      </c>
      <c r="C144" s="403" t="s">
        <v>50</v>
      </c>
      <c r="D144" s="404">
        <v>1</v>
      </c>
      <c r="E144" s="367"/>
      <c r="F144" s="405" t="str">
        <f t="shared" si="24"/>
        <v>Euros</v>
      </c>
      <c r="G144" s="406" t="s">
        <v>624</v>
      </c>
      <c r="H144" s="407" t="str">
        <f t="shared" si="25"/>
        <v>Euros</v>
      </c>
      <c r="I144" s="408">
        <f t="shared" si="26"/>
        <v>0</v>
      </c>
      <c r="J144" s="407">
        <f t="shared" si="27"/>
        <v>0</v>
      </c>
      <c r="K144" s="407" t="str">
        <f t="shared" si="28"/>
        <v/>
      </c>
      <c r="L144" s="407">
        <f t="shared" si="29"/>
        <v>0</v>
      </c>
      <c r="M144" s="407">
        <f t="shared" si="30"/>
        <v>0</v>
      </c>
      <c r="N144" s="407" t="str">
        <f t="shared" si="31"/>
        <v/>
      </c>
      <c r="O144" s="407">
        <f t="shared" si="32"/>
        <v>0</v>
      </c>
      <c r="P144" s="407">
        <f t="shared" si="33"/>
        <v>0</v>
      </c>
      <c r="Q144" s="407" t="str">
        <f t="shared" si="34"/>
        <v/>
      </c>
      <c r="R144" s="407">
        <f t="shared" si="35"/>
        <v>0</v>
      </c>
      <c r="S144" s="407" t="str">
        <f t="shared" si="36"/>
        <v>Euros</v>
      </c>
      <c r="T144" s="407"/>
      <c r="U144" s="407"/>
      <c r="V144" s="409" t="e">
        <f>UPPER(LEFT(#REF!,1))&amp;MID(#REF!,2,255)</f>
        <v>#REF!</v>
      </c>
    </row>
    <row r="145" spans="1:22" x14ac:dyDescent="0.4">
      <c r="A145" s="381"/>
      <c r="B145" s="71" t="s">
        <v>251</v>
      </c>
      <c r="C145" s="43"/>
      <c r="D145" s="376"/>
      <c r="E145" s="384"/>
      <c r="F145" s="368"/>
      <c r="G145" s="369" t="s">
        <v>624</v>
      </c>
      <c r="H145" s="370" t="str">
        <f t="shared" si="25"/>
        <v>Euros</v>
      </c>
      <c r="I145" s="371">
        <f t="shared" si="26"/>
        <v>0</v>
      </c>
      <c r="J145" s="370">
        <f t="shared" si="27"/>
        <v>0</v>
      </c>
      <c r="K145" s="370" t="str">
        <f t="shared" si="28"/>
        <v/>
      </c>
      <c r="L145" s="370">
        <f t="shared" si="29"/>
        <v>0</v>
      </c>
      <c r="M145" s="370">
        <f t="shared" si="30"/>
        <v>0</v>
      </c>
      <c r="N145" s="370" t="str">
        <f t="shared" si="31"/>
        <v/>
      </c>
      <c r="O145" s="370">
        <f t="shared" si="32"/>
        <v>0</v>
      </c>
      <c r="P145" s="370">
        <f t="shared" si="33"/>
        <v>0</v>
      </c>
      <c r="Q145" s="370" t="str">
        <f t="shared" si="34"/>
        <v/>
      </c>
      <c r="R145" s="370">
        <f t="shared" si="35"/>
        <v>0</v>
      </c>
      <c r="S145" s="370" t="str">
        <f t="shared" si="36"/>
        <v>Euros</v>
      </c>
      <c r="T145" s="370"/>
      <c r="U145" s="370"/>
      <c r="V145" s="372" t="e">
        <f>UPPER(LEFT(#REF!,1))&amp;MID(#REF!,2,255)</f>
        <v>#REF!</v>
      </c>
    </row>
    <row r="146" spans="1:22" x14ac:dyDescent="0.4">
      <c r="A146" s="381"/>
      <c r="B146" s="59"/>
      <c r="C146" s="43"/>
      <c r="D146" s="376"/>
      <c r="E146" s="384"/>
      <c r="F146" s="368"/>
      <c r="G146" s="369" t="s">
        <v>624</v>
      </c>
      <c r="H146" s="370" t="str">
        <f t="shared" si="25"/>
        <v>Euros</v>
      </c>
      <c r="I146" s="371">
        <f t="shared" si="26"/>
        <v>0</v>
      </c>
      <c r="J146" s="370">
        <f t="shared" si="27"/>
        <v>0</v>
      </c>
      <c r="K146" s="370" t="str">
        <f t="shared" si="28"/>
        <v/>
      </c>
      <c r="L146" s="370">
        <f t="shared" si="29"/>
        <v>0</v>
      </c>
      <c r="M146" s="370">
        <f t="shared" si="30"/>
        <v>0</v>
      </c>
      <c r="N146" s="370" t="str">
        <f t="shared" si="31"/>
        <v/>
      </c>
      <c r="O146" s="370">
        <f t="shared" si="32"/>
        <v>0</v>
      </c>
      <c r="P146" s="370">
        <f t="shared" si="33"/>
        <v>0</v>
      </c>
      <c r="Q146" s="370" t="str">
        <f t="shared" si="34"/>
        <v/>
      </c>
      <c r="R146" s="370">
        <f t="shared" si="35"/>
        <v>0</v>
      </c>
      <c r="S146" s="370" t="str">
        <f t="shared" si="36"/>
        <v>Euros</v>
      </c>
      <c r="T146" s="370"/>
      <c r="U146" s="370"/>
      <c r="V146" s="372" t="e">
        <f>UPPER(LEFT(#REF!,1))&amp;MID(#REF!,2,255)</f>
        <v>#REF!</v>
      </c>
    </row>
    <row r="147" spans="1:22" x14ac:dyDescent="0.4">
      <c r="A147" s="396" t="s">
        <v>252</v>
      </c>
      <c r="B147" s="61" t="s">
        <v>253</v>
      </c>
      <c r="C147" s="375"/>
      <c r="D147" s="376"/>
      <c r="E147" s="384"/>
      <c r="F147" s="368"/>
      <c r="G147" s="369" t="s">
        <v>624</v>
      </c>
      <c r="H147" s="370" t="str">
        <f t="shared" si="25"/>
        <v>Euros</v>
      </c>
      <c r="I147" s="371">
        <f t="shared" si="26"/>
        <v>0</v>
      </c>
      <c r="J147" s="370">
        <f t="shared" si="27"/>
        <v>0</v>
      </c>
      <c r="K147" s="370" t="str">
        <f t="shared" si="28"/>
        <v/>
      </c>
      <c r="L147" s="370">
        <f t="shared" si="29"/>
        <v>0</v>
      </c>
      <c r="M147" s="370">
        <f t="shared" si="30"/>
        <v>0</v>
      </c>
      <c r="N147" s="370" t="str">
        <f t="shared" si="31"/>
        <v/>
      </c>
      <c r="O147" s="370">
        <f t="shared" si="32"/>
        <v>0</v>
      </c>
      <c r="P147" s="370">
        <f t="shared" si="33"/>
        <v>0</v>
      </c>
      <c r="Q147" s="370" t="str">
        <f t="shared" si="34"/>
        <v/>
      </c>
      <c r="R147" s="370">
        <f t="shared" si="35"/>
        <v>0</v>
      </c>
      <c r="S147" s="370" t="str">
        <f t="shared" si="36"/>
        <v>Euros</v>
      </c>
      <c r="T147" s="370"/>
      <c r="U147" s="370"/>
      <c r="V147" s="372" t="e">
        <f>UPPER(LEFT(#REF!,1))&amp;MID(#REF!,2,255)</f>
        <v>#REF!</v>
      </c>
    </row>
    <row r="148" spans="1:22" x14ac:dyDescent="0.4">
      <c r="A148" s="396" t="s">
        <v>254</v>
      </c>
      <c r="B148" s="61" t="s">
        <v>67</v>
      </c>
      <c r="C148" s="375"/>
      <c r="D148" s="376"/>
      <c r="E148" s="384"/>
      <c r="F148" s="368"/>
      <c r="G148" s="369" t="s">
        <v>624</v>
      </c>
      <c r="H148" s="370" t="str">
        <f t="shared" si="25"/>
        <v>Euros</v>
      </c>
      <c r="I148" s="371">
        <f t="shared" si="26"/>
        <v>0</v>
      </c>
      <c r="J148" s="370">
        <f t="shared" si="27"/>
        <v>0</v>
      </c>
      <c r="K148" s="370" t="str">
        <f t="shared" si="28"/>
        <v/>
      </c>
      <c r="L148" s="370">
        <f t="shared" si="29"/>
        <v>0</v>
      </c>
      <c r="M148" s="370">
        <f t="shared" si="30"/>
        <v>0</v>
      </c>
      <c r="N148" s="370" t="str">
        <f t="shared" si="31"/>
        <v/>
      </c>
      <c r="O148" s="370">
        <f t="shared" si="32"/>
        <v>0</v>
      </c>
      <c r="P148" s="370">
        <f t="shared" si="33"/>
        <v>0</v>
      </c>
      <c r="Q148" s="370" t="str">
        <f t="shared" si="34"/>
        <v/>
      </c>
      <c r="R148" s="370">
        <f t="shared" si="35"/>
        <v>0</v>
      </c>
      <c r="S148" s="370" t="str">
        <f t="shared" si="36"/>
        <v>Euros</v>
      </c>
      <c r="T148" s="370"/>
      <c r="U148" s="370"/>
      <c r="V148" s="372" t="e">
        <f>UPPER(LEFT(#REF!,1))&amp;MID(#REF!,2,255)</f>
        <v>#REF!</v>
      </c>
    </row>
    <row r="149" spans="1:22" x14ac:dyDescent="0.4">
      <c r="A149" s="397" t="s">
        <v>256</v>
      </c>
      <c r="B149" s="61" t="s">
        <v>255</v>
      </c>
      <c r="C149" s="375"/>
      <c r="D149" s="376"/>
      <c r="E149" s="384"/>
      <c r="F149" s="368"/>
      <c r="G149" s="369" t="s">
        <v>624</v>
      </c>
      <c r="H149" s="370" t="str">
        <f t="shared" ref="H149:H207" si="37">K149&amp;N149&amp;Q149&amp;S149</f>
        <v>Euros</v>
      </c>
      <c r="I149" s="371">
        <f t="shared" ref="I149:I207" si="38">+E149</f>
        <v>0</v>
      </c>
      <c r="J149" s="370">
        <f t="shared" ref="J149:J207" si="39">INT(I149/1000000000)</f>
        <v>0</v>
      </c>
      <c r="K149" s="370" t="str">
        <f t="shared" ref="K149:K207" si="40">VLOOKUP(J149,offre,2,FALSE)&amp;IF(J149=0,"",IF(J149=1,"milliard ","milliards "))</f>
        <v/>
      </c>
      <c r="L149" s="370">
        <f t="shared" ref="L149:L207" si="41">+I149-J149*1000000000</f>
        <v>0</v>
      </c>
      <c r="M149" s="370">
        <f t="shared" ref="M149:M207" si="42">INT(L149/1000000)</f>
        <v>0</v>
      </c>
      <c r="N149" s="370" t="str">
        <f t="shared" ref="N149:N207" si="43">VLOOKUP(M149,offre,2,FALSE)&amp;IF(M149=0,"",IF(M149=1,"million ","millions "))</f>
        <v/>
      </c>
      <c r="O149" s="370">
        <f t="shared" ref="O149:O207" si="44">+L149-M149*1000000</f>
        <v>0</v>
      </c>
      <c r="P149" s="370">
        <f t="shared" ref="P149:P207" si="45">INT(O149/1000)</f>
        <v>0</v>
      </c>
      <c r="Q149" s="370" t="str">
        <f t="shared" ref="Q149:Q207" si="46">IF(P149=0,"",IF(P149=1,"mille ",VLOOKUP(P149,offre,2,FALSE)&amp;"mille "))</f>
        <v/>
      </c>
      <c r="R149" s="370">
        <f t="shared" ref="R149:R207" si="47">+O149-P149*1000</f>
        <v>0</v>
      </c>
      <c r="S149" s="370" t="str">
        <f t="shared" ref="S149:S207" si="48">VLOOKUP(R149,offre,2,FALSE)&amp;"Euros"</f>
        <v>Euros</v>
      </c>
      <c r="T149" s="370"/>
      <c r="U149" s="370"/>
      <c r="V149" s="372" t="e">
        <f>UPPER(LEFT(#REF!,1))&amp;MID(#REF!,2,255)</f>
        <v>#REF!</v>
      </c>
    </row>
    <row r="150" spans="1:22" ht="57.6" x14ac:dyDescent="0.45">
      <c r="A150" s="381" t="s">
        <v>736</v>
      </c>
      <c r="B150" s="411" t="s">
        <v>675</v>
      </c>
      <c r="C150" s="72" t="s">
        <v>258</v>
      </c>
      <c r="D150" s="366">
        <v>1</v>
      </c>
      <c r="E150" s="367"/>
      <c r="F150" s="368" t="str">
        <f t="shared" ref="F150:F208" si="49">UPPER(LEFT(H150,1))&amp;MID(H150,2,255)</f>
        <v>Euros</v>
      </c>
      <c r="G150" s="369" t="s">
        <v>624</v>
      </c>
      <c r="H150" s="370" t="str">
        <f t="shared" si="37"/>
        <v>Euros</v>
      </c>
      <c r="I150" s="371">
        <f t="shared" si="38"/>
        <v>0</v>
      </c>
      <c r="J150" s="370">
        <f t="shared" si="39"/>
        <v>0</v>
      </c>
      <c r="K150" s="370" t="str">
        <f t="shared" si="40"/>
        <v/>
      </c>
      <c r="L150" s="370">
        <f t="shared" si="41"/>
        <v>0</v>
      </c>
      <c r="M150" s="370">
        <f t="shared" si="42"/>
        <v>0</v>
      </c>
      <c r="N150" s="370" t="str">
        <f t="shared" si="43"/>
        <v/>
      </c>
      <c r="O150" s="370">
        <f t="shared" si="44"/>
        <v>0</v>
      </c>
      <c r="P150" s="370">
        <f t="shared" si="45"/>
        <v>0</v>
      </c>
      <c r="Q150" s="370" t="str">
        <f t="shared" si="46"/>
        <v/>
      </c>
      <c r="R150" s="370">
        <f t="shared" si="47"/>
        <v>0</v>
      </c>
      <c r="S150" s="370" t="str">
        <f t="shared" si="48"/>
        <v>Euros</v>
      </c>
      <c r="T150" s="370"/>
      <c r="U150" s="370"/>
      <c r="V150" s="372" t="e">
        <f>UPPER(LEFT(#REF!,1))&amp;MID(#REF!,2,255)</f>
        <v>#REF!</v>
      </c>
    </row>
    <row r="151" spans="1:22" ht="57.6" x14ac:dyDescent="0.45">
      <c r="A151" s="381" t="s">
        <v>737</v>
      </c>
      <c r="B151" s="411" t="s">
        <v>676</v>
      </c>
      <c r="C151" s="72" t="s">
        <v>258</v>
      </c>
      <c r="D151" s="366">
        <v>1</v>
      </c>
      <c r="E151" s="367"/>
      <c r="F151" s="368" t="str">
        <f t="shared" si="49"/>
        <v>Euros</v>
      </c>
      <c r="G151" s="369" t="s">
        <v>624</v>
      </c>
      <c r="H151" s="370" t="str">
        <f t="shared" si="37"/>
        <v>Euros</v>
      </c>
      <c r="I151" s="371">
        <f t="shared" si="38"/>
        <v>0</v>
      </c>
      <c r="J151" s="370">
        <f t="shared" si="39"/>
        <v>0</v>
      </c>
      <c r="K151" s="370" t="str">
        <f t="shared" si="40"/>
        <v/>
      </c>
      <c r="L151" s="370">
        <f t="shared" si="41"/>
        <v>0</v>
      </c>
      <c r="M151" s="370">
        <f t="shared" si="42"/>
        <v>0</v>
      </c>
      <c r="N151" s="370" t="str">
        <f t="shared" si="43"/>
        <v/>
      </c>
      <c r="O151" s="370">
        <f t="shared" si="44"/>
        <v>0</v>
      </c>
      <c r="P151" s="370">
        <f t="shared" si="45"/>
        <v>0</v>
      </c>
      <c r="Q151" s="370" t="str">
        <f t="shared" si="46"/>
        <v/>
      </c>
      <c r="R151" s="370">
        <f t="shared" si="47"/>
        <v>0</v>
      </c>
      <c r="S151" s="370" t="str">
        <f t="shared" si="48"/>
        <v>Euros</v>
      </c>
      <c r="T151" s="370"/>
      <c r="U151" s="370"/>
      <c r="V151" s="372" t="e">
        <f>UPPER(LEFT(#REF!,1))&amp;MID(#REF!,2,255)</f>
        <v>#REF!</v>
      </c>
    </row>
    <row r="152" spans="1:22" ht="57.6" x14ac:dyDescent="0.45">
      <c r="A152" s="381" t="s">
        <v>738</v>
      </c>
      <c r="B152" s="411" t="s">
        <v>677</v>
      </c>
      <c r="C152" s="72" t="s">
        <v>258</v>
      </c>
      <c r="D152" s="366">
        <v>1</v>
      </c>
      <c r="E152" s="367"/>
      <c r="F152" s="368" t="str">
        <f t="shared" si="49"/>
        <v>Euros</v>
      </c>
      <c r="G152" s="369" t="s">
        <v>624</v>
      </c>
      <c r="H152" s="370" t="str">
        <f t="shared" si="37"/>
        <v>Euros</v>
      </c>
      <c r="I152" s="371">
        <f t="shared" si="38"/>
        <v>0</v>
      </c>
      <c r="J152" s="370">
        <f t="shared" si="39"/>
        <v>0</v>
      </c>
      <c r="K152" s="370" t="str">
        <f t="shared" si="40"/>
        <v/>
      </c>
      <c r="L152" s="370">
        <f t="shared" si="41"/>
        <v>0</v>
      </c>
      <c r="M152" s="370">
        <f t="shared" si="42"/>
        <v>0</v>
      </c>
      <c r="N152" s="370" t="str">
        <f t="shared" si="43"/>
        <v/>
      </c>
      <c r="O152" s="370">
        <f t="shared" si="44"/>
        <v>0</v>
      </c>
      <c r="P152" s="370">
        <f t="shared" si="45"/>
        <v>0</v>
      </c>
      <c r="Q152" s="370" t="str">
        <f t="shared" si="46"/>
        <v/>
      </c>
      <c r="R152" s="370">
        <f t="shared" si="47"/>
        <v>0</v>
      </c>
      <c r="S152" s="370" t="str">
        <f t="shared" si="48"/>
        <v>Euros</v>
      </c>
      <c r="T152" s="370"/>
      <c r="U152" s="370"/>
      <c r="V152" s="372" t="e">
        <f>UPPER(LEFT(#REF!,1))&amp;MID(#REF!,2,255)</f>
        <v>#REF!</v>
      </c>
    </row>
    <row r="153" spans="1:22" s="65" customFormat="1" ht="38.4" x14ac:dyDescent="0.3">
      <c r="A153" s="115" t="s">
        <v>739</v>
      </c>
      <c r="B153" s="462" t="s">
        <v>678</v>
      </c>
      <c r="C153" s="72" t="s">
        <v>258</v>
      </c>
      <c r="D153" s="366">
        <v>1</v>
      </c>
      <c r="E153" s="367"/>
      <c r="F153" s="368" t="str">
        <f t="shared" si="49"/>
        <v>Euros</v>
      </c>
      <c r="G153" s="463" t="s">
        <v>624</v>
      </c>
      <c r="H153" s="464" t="str">
        <f t="shared" si="37"/>
        <v>Euros</v>
      </c>
      <c r="I153" s="465">
        <f t="shared" si="38"/>
        <v>0</v>
      </c>
      <c r="J153" s="464">
        <f t="shared" si="39"/>
        <v>0</v>
      </c>
      <c r="K153" s="464" t="str">
        <f t="shared" si="40"/>
        <v/>
      </c>
      <c r="L153" s="464">
        <f t="shared" si="41"/>
        <v>0</v>
      </c>
      <c r="M153" s="464">
        <f t="shared" si="42"/>
        <v>0</v>
      </c>
      <c r="N153" s="464" t="str">
        <f t="shared" si="43"/>
        <v/>
      </c>
      <c r="O153" s="464">
        <f t="shared" si="44"/>
        <v>0</v>
      </c>
      <c r="P153" s="464">
        <f t="shared" si="45"/>
        <v>0</v>
      </c>
      <c r="Q153" s="464" t="str">
        <f t="shared" si="46"/>
        <v/>
      </c>
      <c r="R153" s="464">
        <f t="shared" si="47"/>
        <v>0</v>
      </c>
      <c r="S153" s="464" t="str">
        <f t="shared" si="48"/>
        <v>Euros</v>
      </c>
      <c r="T153" s="464"/>
      <c r="U153" s="464"/>
      <c r="V153" s="466" t="e">
        <f>UPPER(LEFT(#REF!,1))&amp;MID(#REF!,2,255)</f>
        <v>#REF!</v>
      </c>
    </row>
    <row r="154" spans="1:22" s="65" customFormat="1" ht="38.4" x14ac:dyDescent="0.3">
      <c r="A154" s="115" t="s">
        <v>740</v>
      </c>
      <c r="B154" s="462" t="s">
        <v>679</v>
      </c>
      <c r="C154" s="72" t="s">
        <v>258</v>
      </c>
      <c r="D154" s="366">
        <v>1</v>
      </c>
      <c r="E154" s="367"/>
      <c r="F154" s="368" t="str">
        <f t="shared" si="49"/>
        <v>Euros</v>
      </c>
      <c r="G154" s="463" t="s">
        <v>624</v>
      </c>
      <c r="H154" s="464" t="str">
        <f t="shared" si="37"/>
        <v>Euros</v>
      </c>
      <c r="I154" s="465">
        <f t="shared" si="38"/>
        <v>0</v>
      </c>
      <c r="J154" s="464">
        <f t="shared" si="39"/>
        <v>0</v>
      </c>
      <c r="K154" s="464" t="str">
        <f t="shared" si="40"/>
        <v/>
      </c>
      <c r="L154" s="464">
        <f t="shared" si="41"/>
        <v>0</v>
      </c>
      <c r="M154" s="464">
        <f t="shared" si="42"/>
        <v>0</v>
      </c>
      <c r="N154" s="464" t="str">
        <f t="shared" si="43"/>
        <v/>
      </c>
      <c r="O154" s="464">
        <f t="shared" si="44"/>
        <v>0</v>
      </c>
      <c r="P154" s="464">
        <f t="shared" si="45"/>
        <v>0</v>
      </c>
      <c r="Q154" s="464" t="str">
        <f t="shared" si="46"/>
        <v/>
      </c>
      <c r="R154" s="464">
        <f t="shared" si="47"/>
        <v>0</v>
      </c>
      <c r="S154" s="464" t="str">
        <f t="shared" si="48"/>
        <v>Euros</v>
      </c>
      <c r="T154" s="464"/>
      <c r="U154" s="464"/>
      <c r="V154" s="466" t="e">
        <f>UPPER(LEFT(#REF!,1))&amp;MID(#REF!,2,255)</f>
        <v>#REF!</v>
      </c>
    </row>
    <row r="155" spans="1:22" s="65" customFormat="1" ht="38.4" x14ac:dyDescent="0.3">
      <c r="A155" s="115" t="s">
        <v>741</v>
      </c>
      <c r="B155" s="462" t="s">
        <v>680</v>
      </c>
      <c r="C155" s="72" t="s">
        <v>258</v>
      </c>
      <c r="D155" s="366">
        <v>1</v>
      </c>
      <c r="E155" s="367"/>
      <c r="F155" s="368" t="str">
        <f t="shared" si="49"/>
        <v>Euros</v>
      </c>
      <c r="G155" s="463" t="s">
        <v>624</v>
      </c>
      <c r="H155" s="464" t="str">
        <f t="shared" si="37"/>
        <v>Euros</v>
      </c>
      <c r="I155" s="465">
        <f t="shared" si="38"/>
        <v>0</v>
      </c>
      <c r="J155" s="464">
        <f t="shared" si="39"/>
        <v>0</v>
      </c>
      <c r="K155" s="464" t="str">
        <f t="shared" si="40"/>
        <v/>
      </c>
      <c r="L155" s="464">
        <f t="shared" si="41"/>
        <v>0</v>
      </c>
      <c r="M155" s="464">
        <f t="shared" si="42"/>
        <v>0</v>
      </c>
      <c r="N155" s="464" t="str">
        <f t="shared" si="43"/>
        <v/>
      </c>
      <c r="O155" s="464">
        <f t="shared" si="44"/>
        <v>0</v>
      </c>
      <c r="P155" s="464">
        <f t="shared" si="45"/>
        <v>0</v>
      </c>
      <c r="Q155" s="464" t="str">
        <f t="shared" si="46"/>
        <v/>
      </c>
      <c r="R155" s="464">
        <f t="shared" si="47"/>
        <v>0</v>
      </c>
      <c r="S155" s="464" t="str">
        <f t="shared" si="48"/>
        <v>Euros</v>
      </c>
      <c r="T155" s="464"/>
      <c r="U155" s="464"/>
      <c r="V155" s="466" t="e">
        <f>UPPER(LEFT(#REF!,1))&amp;MID(#REF!,2,255)</f>
        <v>#REF!</v>
      </c>
    </row>
    <row r="156" spans="1:22" x14ac:dyDescent="0.4">
      <c r="A156" s="397" t="s">
        <v>259</v>
      </c>
      <c r="B156" s="61" t="s">
        <v>272</v>
      </c>
      <c r="C156" s="375"/>
      <c r="D156" s="376"/>
      <c r="E156" s="384"/>
      <c r="F156" s="368"/>
      <c r="G156" s="369" t="s">
        <v>624</v>
      </c>
      <c r="H156" s="370" t="str">
        <f t="shared" si="37"/>
        <v>Euros</v>
      </c>
      <c r="I156" s="371">
        <f t="shared" si="38"/>
        <v>0</v>
      </c>
      <c r="J156" s="370">
        <f t="shared" si="39"/>
        <v>0</v>
      </c>
      <c r="K156" s="370" t="str">
        <f t="shared" si="40"/>
        <v/>
      </c>
      <c r="L156" s="370">
        <f t="shared" si="41"/>
        <v>0</v>
      </c>
      <c r="M156" s="370">
        <f t="shared" si="42"/>
        <v>0</v>
      </c>
      <c r="N156" s="370" t="str">
        <f t="shared" si="43"/>
        <v/>
      </c>
      <c r="O156" s="370">
        <f t="shared" si="44"/>
        <v>0</v>
      </c>
      <c r="P156" s="370">
        <f t="shared" si="45"/>
        <v>0</v>
      </c>
      <c r="Q156" s="370" t="str">
        <f t="shared" si="46"/>
        <v/>
      </c>
      <c r="R156" s="370">
        <f t="shared" si="47"/>
        <v>0</v>
      </c>
      <c r="S156" s="370" t="str">
        <f t="shared" si="48"/>
        <v>Euros</v>
      </c>
      <c r="T156" s="370"/>
      <c r="U156" s="370"/>
      <c r="V156" s="372" t="e">
        <f>UPPER(LEFT(#REF!,1))&amp;MID(#REF!,2,255)</f>
        <v>#REF!</v>
      </c>
    </row>
    <row r="157" spans="1:22" ht="38.4" x14ac:dyDescent="0.45">
      <c r="A157" s="381" t="s">
        <v>742</v>
      </c>
      <c r="B157" s="411" t="s">
        <v>274</v>
      </c>
      <c r="C157" s="72" t="s">
        <v>94</v>
      </c>
      <c r="D157" s="366">
        <v>1</v>
      </c>
      <c r="E157" s="367"/>
      <c r="F157" s="368" t="str">
        <f t="shared" si="49"/>
        <v>Euros</v>
      </c>
      <c r="G157" s="369" t="s">
        <v>624</v>
      </c>
      <c r="H157" s="370" t="str">
        <f t="shared" si="37"/>
        <v>Euros</v>
      </c>
      <c r="I157" s="371">
        <f t="shared" si="38"/>
        <v>0</v>
      </c>
      <c r="J157" s="370">
        <f t="shared" si="39"/>
        <v>0</v>
      </c>
      <c r="K157" s="370" t="str">
        <f t="shared" si="40"/>
        <v/>
      </c>
      <c r="L157" s="370">
        <f t="shared" si="41"/>
        <v>0</v>
      </c>
      <c r="M157" s="370">
        <f t="shared" si="42"/>
        <v>0</v>
      </c>
      <c r="N157" s="370" t="str">
        <f t="shared" si="43"/>
        <v/>
      </c>
      <c r="O157" s="370">
        <f t="shared" si="44"/>
        <v>0</v>
      </c>
      <c r="P157" s="370">
        <f t="shared" si="45"/>
        <v>0</v>
      </c>
      <c r="Q157" s="370" t="str">
        <f t="shared" si="46"/>
        <v/>
      </c>
      <c r="R157" s="370">
        <f t="shared" si="47"/>
        <v>0</v>
      </c>
      <c r="S157" s="370" t="str">
        <f t="shared" si="48"/>
        <v>Euros</v>
      </c>
      <c r="T157" s="370"/>
      <c r="U157" s="370"/>
      <c r="V157" s="372" t="e">
        <f>UPPER(LEFT(#REF!,1))&amp;MID(#REF!,2,255)</f>
        <v>#REF!</v>
      </c>
    </row>
    <row r="158" spans="1:22" ht="38.4" x14ac:dyDescent="0.45">
      <c r="A158" s="381" t="s">
        <v>743</v>
      </c>
      <c r="B158" s="411" t="s">
        <v>276</v>
      </c>
      <c r="C158" s="72" t="s">
        <v>94</v>
      </c>
      <c r="D158" s="366">
        <v>1</v>
      </c>
      <c r="E158" s="367"/>
      <c r="F158" s="368" t="str">
        <f t="shared" si="49"/>
        <v>Euros</v>
      </c>
      <c r="G158" s="369" t="s">
        <v>624</v>
      </c>
      <c r="H158" s="370" t="str">
        <f t="shared" si="37"/>
        <v>Euros</v>
      </c>
      <c r="I158" s="371">
        <f t="shared" si="38"/>
        <v>0</v>
      </c>
      <c r="J158" s="370">
        <f t="shared" si="39"/>
        <v>0</v>
      </c>
      <c r="K158" s="370" t="str">
        <f t="shared" si="40"/>
        <v/>
      </c>
      <c r="L158" s="370">
        <f t="shared" si="41"/>
        <v>0</v>
      </c>
      <c r="M158" s="370">
        <f t="shared" si="42"/>
        <v>0</v>
      </c>
      <c r="N158" s="370" t="str">
        <f t="shared" si="43"/>
        <v/>
      </c>
      <c r="O158" s="370">
        <f t="shared" si="44"/>
        <v>0</v>
      </c>
      <c r="P158" s="370">
        <f t="shared" si="45"/>
        <v>0</v>
      </c>
      <c r="Q158" s="370" t="str">
        <f t="shared" si="46"/>
        <v/>
      </c>
      <c r="R158" s="370">
        <f t="shared" si="47"/>
        <v>0</v>
      </c>
      <c r="S158" s="370" t="str">
        <f t="shared" si="48"/>
        <v>Euros</v>
      </c>
      <c r="T158" s="370"/>
      <c r="U158" s="370"/>
      <c r="V158" s="372" t="e">
        <f>UPPER(LEFT(#REF!,1))&amp;MID(#REF!,2,255)</f>
        <v>#REF!</v>
      </c>
    </row>
    <row r="159" spans="1:22" ht="38.4" x14ac:dyDescent="0.45">
      <c r="A159" s="381" t="s">
        <v>744</v>
      </c>
      <c r="B159" s="411" t="s">
        <v>278</v>
      </c>
      <c r="C159" s="72" t="s">
        <v>94</v>
      </c>
      <c r="D159" s="366">
        <v>1</v>
      </c>
      <c r="E159" s="367"/>
      <c r="F159" s="368" t="str">
        <f t="shared" si="49"/>
        <v>Euros</v>
      </c>
      <c r="G159" s="369" t="s">
        <v>624</v>
      </c>
      <c r="H159" s="370" t="str">
        <f t="shared" si="37"/>
        <v>Euros</v>
      </c>
      <c r="I159" s="371">
        <f t="shared" si="38"/>
        <v>0</v>
      </c>
      <c r="J159" s="370">
        <f t="shared" si="39"/>
        <v>0</v>
      </c>
      <c r="K159" s="370" t="str">
        <f t="shared" si="40"/>
        <v/>
      </c>
      <c r="L159" s="370">
        <f t="shared" si="41"/>
        <v>0</v>
      </c>
      <c r="M159" s="370">
        <f t="shared" si="42"/>
        <v>0</v>
      </c>
      <c r="N159" s="370" t="str">
        <f t="shared" si="43"/>
        <v/>
      </c>
      <c r="O159" s="370">
        <f t="shared" si="44"/>
        <v>0</v>
      </c>
      <c r="P159" s="370">
        <f t="shared" si="45"/>
        <v>0</v>
      </c>
      <c r="Q159" s="370" t="str">
        <f t="shared" si="46"/>
        <v/>
      </c>
      <c r="R159" s="370">
        <f t="shared" si="47"/>
        <v>0</v>
      </c>
      <c r="S159" s="370" t="str">
        <f t="shared" si="48"/>
        <v>Euros</v>
      </c>
      <c r="T159" s="370"/>
      <c r="U159" s="370"/>
      <c r="V159" s="372" t="e">
        <f>UPPER(LEFT(#REF!,1))&amp;MID(#REF!,2,255)</f>
        <v>#REF!</v>
      </c>
    </row>
    <row r="160" spans="1:22" ht="38.4" x14ac:dyDescent="0.45">
      <c r="A160" s="381" t="s">
        <v>745</v>
      </c>
      <c r="B160" s="411" t="s">
        <v>280</v>
      </c>
      <c r="C160" s="72" t="s">
        <v>94</v>
      </c>
      <c r="D160" s="366">
        <v>1</v>
      </c>
      <c r="E160" s="367"/>
      <c r="F160" s="368" t="str">
        <f t="shared" si="49"/>
        <v>Euros</v>
      </c>
      <c r="G160" s="369" t="s">
        <v>624</v>
      </c>
      <c r="H160" s="370" t="str">
        <f t="shared" si="37"/>
        <v>Euros</v>
      </c>
      <c r="I160" s="371">
        <f t="shared" si="38"/>
        <v>0</v>
      </c>
      <c r="J160" s="370">
        <f t="shared" si="39"/>
        <v>0</v>
      </c>
      <c r="K160" s="370" t="str">
        <f t="shared" si="40"/>
        <v/>
      </c>
      <c r="L160" s="370">
        <f t="shared" si="41"/>
        <v>0</v>
      </c>
      <c r="M160" s="370">
        <f t="shared" si="42"/>
        <v>0</v>
      </c>
      <c r="N160" s="370" t="str">
        <f t="shared" si="43"/>
        <v/>
      </c>
      <c r="O160" s="370">
        <f t="shared" si="44"/>
        <v>0</v>
      </c>
      <c r="P160" s="370">
        <f t="shared" si="45"/>
        <v>0</v>
      </c>
      <c r="Q160" s="370" t="str">
        <f t="shared" si="46"/>
        <v/>
      </c>
      <c r="R160" s="370">
        <f t="shared" si="47"/>
        <v>0</v>
      </c>
      <c r="S160" s="370" t="str">
        <f t="shared" si="48"/>
        <v>Euros</v>
      </c>
      <c r="T160" s="370"/>
      <c r="U160" s="370"/>
      <c r="V160" s="372" t="e">
        <f>UPPER(LEFT(#REF!,1))&amp;MID(#REF!,2,255)</f>
        <v>#REF!</v>
      </c>
    </row>
    <row r="161" spans="1:22" ht="38.4" x14ac:dyDescent="0.45">
      <c r="A161" s="381" t="s">
        <v>746</v>
      </c>
      <c r="B161" s="411" t="s">
        <v>282</v>
      </c>
      <c r="C161" s="72" t="s">
        <v>94</v>
      </c>
      <c r="D161" s="366">
        <v>1</v>
      </c>
      <c r="E161" s="367"/>
      <c r="F161" s="368" t="str">
        <f t="shared" si="49"/>
        <v>Euros</v>
      </c>
      <c r="G161" s="369" t="s">
        <v>624</v>
      </c>
      <c r="H161" s="370" t="str">
        <f t="shared" si="37"/>
        <v>Euros</v>
      </c>
      <c r="I161" s="371">
        <f t="shared" si="38"/>
        <v>0</v>
      </c>
      <c r="J161" s="370">
        <f t="shared" si="39"/>
        <v>0</v>
      </c>
      <c r="K161" s="370" t="str">
        <f t="shared" si="40"/>
        <v/>
      </c>
      <c r="L161" s="370">
        <f t="shared" si="41"/>
        <v>0</v>
      </c>
      <c r="M161" s="370">
        <f t="shared" si="42"/>
        <v>0</v>
      </c>
      <c r="N161" s="370" t="str">
        <f t="shared" si="43"/>
        <v/>
      </c>
      <c r="O161" s="370">
        <f t="shared" si="44"/>
        <v>0</v>
      </c>
      <c r="P161" s="370">
        <f t="shared" si="45"/>
        <v>0</v>
      </c>
      <c r="Q161" s="370" t="str">
        <f t="shared" si="46"/>
        <v/>
      </c>
      <c r="R161" s="370">
        <f t="shared" si="47"/>
        <v>0</v>
      </c>
      <c r="S161" s="370" t="str">
        <f t="shared" si="48"/>
        <v>Euros</v>
      </c>
      <c r="T161" s="370"/>
      <c r="U161" s="370"/>
      <c r="V161" s="372" t="e">
        <f>UPPER(LEFT(#REF!,1))&amp;MID(#REF!,2,255)</f>
        <v>#REF!</v>
      </c>
    </row>
    <row r="162" spans="1:22" ht="19.2" x14ac:dyDescent="0.45">
      <c r="A162" s="381" t="s">
        <v>747</v>
      </c>
      <c r="B162" s="411" t="s">
        <v>620</v>
      </c>
      <c r="C162" s="412" t="s">
        <v>137</v>
      </c>
      <c r="D162" s="366">
        <v>1</v>
      </c>
      <c r="E162" s="367"/>
      <c r="F162" s="368" t="str">
        <f t="shared" si="49"/>
        <v>Euros</v>
      </c>
      <c r="G162" s="369" t="s">
        <v>624</v>
      </c>
      <c r="H162" s="370" t="str">
        <f t="shared" si="37"/>
        <v>Euros</v>
      </c>
      <c r="I162" s="371">
        <f t="shared" si="38"/>
        <v>0</v>
      </c>
      <c r="J162" s="370">
        <f t="shared" si="39"/>
        <v>0</v>
      </c>
      <c r="K162" s="370" t="str">
        <f t="shared" si="40"/>
        <v/>
      </c>
      <c r="L162" s="370">
        <f t="shared" si="41"/>
        <v>0</v>
      </c>
      <c r="M162" s="370">
        <f t="shared" si="42"/>
        <v>0</v>
      </c>
      <c r="N162" s="370" t="str">
        <f t="shared" si="43"/>
        <v/>
      </c>
      <c r="O162" s="370">
        <f t="shared" si="44"/>
        <v>0</v>
      </c>
      <c r="P162" s="370">
        <f t="shared" si="45"/>
        <v>0</v>
      </c>
      <c r="Q162" s="370" t="str">
        <f t="shared" si="46"/>
        <v/>
      </c>
      <c r="R162" s="370">
        <f t="shared" si="47"/>
        <v>0</v>
      </c>
      <c r="S162" s="370" t="str">
        <f t="shared" si="48"/>
        <v>Euros</v>
      </c>
      <c r="T162" s="370"/>
      <c r="U162" s="370"/>
      <c r="V162" s="372" t="e">
        <f>UPPER(LEFT(#REF!,1))&amp;MID(#REF!,2,255)</f>
        <v>#REF!</v>
      </c>
    </row>
    <row r="163" spans="1:22" ht="38.4" x14ac:dyDescent="0.45">
      <c r="A163" s="381" t="s">
        <v>748</v>
      </c>
      <c r="B163" s="411" t="s">
        <v>619</v>
      </c>
      <c r="C163" s="412" t="s">
        <v>137</v>
      </c>
      <c r="D163" s="366">
        <v>1</v>
      </c>
      <c r="E163" s="367"/>
      <c r="F163" s="368" t="str">
        <f t="shared" si="49"/>
        <v>Euros</v>
      </c>
      <c r="G163" s="369" t="s">
        <v>624</v>
      </c>
      <c r="H163" s="370" t="str">
        <f t="shared" si="37"/>
        <v>Euros</v>
      </c>
      <c r="I163" s="371">
        <f t="shared" si="38"/>
        <v>0</v>
      </c>
      <c r="J163" s="370">
        <f t="shared" si="39"/>
        <v>0</v>
      </c>
      <c r="K163" s="370" t="str">
        <f t="shared" si="40"/>
        <v/>
      </c>
      <c r="L163" s="370">
        <f t="shared" si="41"/>
        <v>0</v>
      </c>
      <c r="M163" s="370">
        <f t="shared" si="42"/>
        <v>0</v>
      </c>
      <c r="N163" s="370" t="str">
        <f t="shared" si="43"/>
        <v/>
      </c>
      <c r="O163" s="370">
        <f t="shared" si="44"/>
        <v>0</v>
      </c>
      <c r="P163" s="370">
        <f t="shared" si="45"/>
        <v>0</v>
      </c>
      <c r="Q163" s="370" t="str">
        <f t="shared" si="46"/>
        <v/>
      </c>
      <c r="R163" s="370">
        <f t="shared" si="47"/>
        <v>0</v>
      </c>
      <c r="S163" s="370" t="str">
        <f t="shared" si="48"/>
        <v>Euros</v>
      </c>
      <c r="T163" s="370"/>
      <c r="U163" s="370"/>
      <c r="V163" s="372" t="e">
        <f>UPPER(LEFT(#REF!,1))&amp;MID(#REF!,2,255)</f>
        <v>#REF!</v>
      </c>
    </row>
    <row r="164" spans="1:22" ht="21.6" x14ac:dyDescent="0.45">
      <c r="A164" s="381" t="s">
        <v>749</v>
      </c>
      <c r="B164" s="411" t="s">
        <v>288</v>
      </c>
      <c r="C164" s="412" t="s">
        <v>955</v>
      </c>
      <c r="D164" s="366">
        <v>1</v>
      </c>
      <c r="E164" s="367"/>
      <c r="F164" s="368" t="str">
        <f t="shared" si="49"/>
        <v>Euros</v>
      </c>
      <c r="G164" s="369" t="s">
        <v>624</v>
      </c>
      <c r="H164" s="370" t="str">
        <f t="shared" si="37"/>
        <v>Euros</v>
      </c>
      <c r="I164" s="371">
        <f t="shared" si="38"/>
        <v>0</v>
      </c>
      <c r="J164" s="370">
        <f t="shared" si="39"/>
        <v>0</v>
      </c>
      <c r="K164" s="370" t="str">
        <f t="shared" si="40"/>
        <v/>
      </c>
      <c r="L164" s="370">
        <f t="shared" si="41"/>
        <v>0</v>
      </c>
      <c r="M164" s="370">
        <f t="shared" si="42"/>
        <v>0</v>
      </c>
      <c r="N164" s="370" t="str">
        <f t="shared" si="43"/>
        <v/>
      </c>
      <c r="O164" s="370">
        <f t="shared" si="44"/>
        <v>0</v>
      </c>
      <c r="P164" s="370">
        <f t="shared" si="45"/>
        <v>0</v>
      </c>
      <c r="Q164" s="370" t="str">
        <f t="shared" si="46"/>
        <v/>
      </c>
      <c r="R164" s="370">
        <f t="shared" si="47"/>
        <v>0</v>
      </c>
      <c r="S164" s="370" t="str">
        <f t="shared" si="48"/>
        <v>Euros</v>
      </c>
      <c r="T164" s="370"/>
      <c r="U164" s="370"/>
      <c r="V164" s="372" t="e">
        <f>UPPER(LEFT(#REF!,1))&amp;MID(#REF!,2,255)</f>
        <v>#REF!</v>
      </c>
    </row>
    <row r="165" spans="1:22" x14ac:dyDescent="0.4">
      <c r="A165" s="397" t="s">
        <v>261</v>
      </c>
      <c r="B165" s="40" t="s">
        <v>295</v>
      </c>
      <c r="C165" s="375"/>
      <c r="D165" s="366"/>
      <c r="E165" s="367"/>
      <c r="F165" s="368"/>
      <c r="G165" s="369" t="s">
        <v>624</v>
      </c>
      <c r="H165" s="370" t="str">
        <f t="shared" si="37"/>
        <v>Euros</v>
      </c>
      <c r="I165" s="371">
        <f t="shared" si="38"/>
        <v>0</v>
      </c>
      <c r="J165" s="370">
        <f t="shared" si="39"/>
        <v>0</v>
      </c>
      <c r="K165" s="370" t="str">
        <f t="shared" si="40"/>
        <v/>
      </c>
      <c r="L165" s="370">
        <f t="shared" si="41"/>
        <v>0</v>
      </c>
      <c r="M165" s="370">
        <f t="shared" si="42"/>
        <v>0</v>
      </c>
      <c r="N165" s="370" t="str">
        <f t="shared" si="43"/>
        <v/>
      </c>
      <c r="O165" s="370">
        <f t="shared" si="44"/>
        <v>0</v>
      </c>
      <c r="P165" s="370">
        <f t="shared" si="45"/>
        <v>0</v>
      </c>
      <c r="Q165" s="370" t="str">
        <f t="shared" si="46"/>
        <v/>
      </c>
      <c r="R165" s="370">
        <f t="shared" si="47"/>
        <v>0</v>
      </c>
      <c r="S165" s="370" t="str">
        <f t="shared" si="48"/>
        <v>Euros</v>
      </c>
      <c r="T165" s="370"/>
      <c r="U165" s="370"/>
      <c r="V165" s="372" t="e">
        <f>UPPER(LEFT(#REF!,1))&amp;MID(#REF!,2,255)</f>
        <v>#REF!</v>
      </c>
    </row>
    <row r="166" spans="1:22" ht="19.2" x14ac:dyDescent="0.45">
      <c r="A166" s="381" t="s">
        <v>754</v>
      </c>
      <c r="B166" s="413" t="s">
        <v>297</v>
      </c>
      <c r="C166" s="400" t="s">
        <v>137</v>
      </c>
      <c r="D166" s="366">
        <v>1</v>
      </c>
      <c r="E166" s="367"/>
      <c r="F166" s="368" t="str">
        <f t="shared" si="49"/>
        <v>Euros</v>
      </c>
      <c r="G166" s="369" t="s">
        <v>624</v>
      </c>
      <c r="H166" s="370" t="str">
        <f t="shared" si="37"/>
        <v>Euros</v>
      </c>
      <c r="I166" s="371">
        <f t="shared" si="38"/>
        <v>0</v>
      </c>
      <c r="J166" s="370">
        <f t="shared" si="39"/>
        <v>0</v>
      </c>
      <c r="K166" s="370" t="str">
        <f t="shared" si="40"/>
        <v/>
      </c>
      <c r="L166" s="370">
        <f t="shared" si="41"/>
        <v>0</v>
      </c>
      <c r="M166" s="370">
        <f t="shared" si="42"/>
        <v>0</v>
      </c>
      <c r="N166" s="370" t="str">
        <f t="shared" si="43"/>
        <v/>
      </c>
      <c r="O166" s="370">
        <f t="shared" si="44"/>
        <v>0</v>
      </c>
      <c r="P166" s="370">
        <f t="shared" si="45"/>
        <v>0</v>
      </c>
      <c r="Q166" s="370" t="str">
        <f t="shared" si="46"/>
        <v/>
      </c>
      <c r="R166" s="370">
        <f t="shared" si="47"/>
        <v>0</v>
      </c>
      <c r="S166" s="370" t="str">
        <f t="shared" si="48"/>
        <v>Euros</v>
      </c>
      <c r="T166" s="370"/>
      <c r="U166" s="370"/>
      <c r="V166" s="372" t="e">
        <f>UPPER(LEFT(#REF!,1))&amp;MID(#REF!,2,255)</f>
        <v>#REF!</v>
      </c>
    </row>
    <row r="167" spans="1:22" ht="19.2" x14ac:dyDescent="0.45">
      <c r="A167" s="381" t="s">
        <v>755</v>
      </c>
      <c r="B167" s="78" t="s">
        <v>666</v>
      </c>
      <c r="C167" s="400" t="s">
        <v>137</v>
      </c>
      <c r="D167" s="366">
        <v>1</v>
      </c>
      <c r="E167" s="367"/>
      <c r="F167" s="368" t="str">
        <f t="shared" si="49"/>
        <v>Euros</v>
      </c>
      <c r="G167" s="369" t="s">
        <v>624</v>
      </c>
      <c r="H167" s="370" t="str">
        <f t="shared" si="37"/>
        <v>Euros</v>
      </c>
      <c r="I167" s="371">
        <f t="shared" si="38"/>
        <v>0</v>
      </c>
      <c r="J167" s="370">
        <f t="shared" si="39"/>
        <v>0</v>
      </c>
      <c r="K167" s="370" t="str">
        <f t="shared" si="40"/>
        <v/>
      </c>
      <c r="L167" s="370">
        <f t="shared" si="41"/>
        <v>0</v>
      </c>
      <c r="M167" s="370">
        <f t="shared" si="42"/>
        <v>0</v>
      </c>
      <c r="N167" s="370" t="str">
        <f t="shared" si="43"/>
        <v/>
      </c>
      <c r="O167" s="370">
        <f t="shared" si="44"/>
        <v>0</v>
      </c>
      <c r="P167" s="370">
        <f t="shared" si="45"/>
        <v>0</v>
      </c>
      <c r="Q167" s="370" t="str">
        <f t="shared" si="46"/>
        <v/>
      </c>
      <c r="R167" s="370">
        <f t="shared" si="47"/>
        <v>0</v>
      </c>
      <c r="S167" s="370" t="str">
        <f t="shared" si="48"/>
        <v>Euros</v>
      </c>
      <c r="T167" s="370"/>
      <c r="U167" s="370"/>
      <c r="V167" s="372" t="e">
        <f>UPPER(LEFT(#REF!,1))&amp;MID(#REF!,2,255)</f>
        <v>#REF!</v>
      </c>
    </row>
    <row r="168" spans="1:22" ht="19.2" x14ac:dyDescent="0.45">
      <c r="A168" s="381" t="s">
        <v>756</v>
      </c>
      <c r="B168" s="78" t="s">
        <v>667</v>
      </c>
      <c r="C168" s="400" t="s">
        <v>668</v>
      </c>
      <c r="D168" s="366">
        <v>1</v>
      </c>
      <c r="E168" s="367"/>
      <c r="F168" s="368" t="str">
        <f t="shared" si="49"/>
        <v>Euros</v>
      </c>
      <c r="G168" s="369" t="s">
        <v>624</v>
      </c>
      <c r="H168" s="370" t="str">
        <f t="shared" si="37"/>
        <v>Euros</v>
      </c>
      <c r="I168" s="371">
        <f t="shared" si="38"/>
        <v>0</v>
      </c>
      <c r="J168" s="370">
        <f t="shared" si="39"/>
        <v>0</v>
      </c>
      <c r="K168" s="370" t="str">
        <f t="shared" si="40"/>
        <v/>
      </c>
      <c r="L168" s="370">
        <f t="shared" si="41"/>
        <v>0</v>
      </c>
      <c r="M168" s="370">
        <f t="shared" si="42"/>
        <v>0</v>
      </c>
      <c r="N168" s="370" t="str">
        <f t="shared" si="43"/>
        <v/>
      </c>
      <c r="O168" s="370">
        <f t="shared" si="44"/>
        <v>0</v>
      </c>
      <c r="P168" s="370">
        <f t="shared" si="45"/>
        <v>0</v>
      </c>
      <c r="Q168" s="370" t="str">
        <f t="shared" si="46"/>
        <v/>
      </c>
      <c r="R168" s="370">
        <f t="shared" si="47"/>
        <v>0</v>
      </c>
      <c r="S168" s="370" t="str">
        <f t="shared" si="48"/>
        <v>Euros</v>
      </c>
      <c r="T168" s="370"/>
      <c r="U168" s="370"/>
      <c r="V168" s="372" t="e">
        <f>UPPER(LEFT(#REF!,1))&amp;MID(#REF!,2,255)</f>
        <v>#REF!</v>
      </c>
    </row>
    <row r="169" spans="1:22" ht="19.2" x14ac:dyDescent="0.45">
      <c r="A169" s="381" t="s">
        <v>757</v>
      </c>
      <c r="B169" s="78" t="s">
        <v>669</v>
      </c>
      <c r="C169" s="400" t="s">
        <v>137</v>
      </c>
      <c r="D169" s="366">
        <v>1</v>
      </c>
      <c r="E169" s="367"/>
      <c r="F169" s="368" t="str">
        <f t="shared" si="49"/>
        <v>Euros</v>
      </c>
      <c r="G169" s="369" t="s">
        <v>624</v>
      </c>
      <c r="H169" s="370" t="str">
        <f t="shared" si="37"/>
        <v>Euros</v>
      </c>
      <c r="I169" s="371">
        <f t="shared" si="38"/>
        <v>0</v>
      </c>
      <c r="J169" s="370">
        <f t="shared" si="39"/>
        <v>0</v>
      </c>
      <c r="K169" s="370" t="str">
        <f t="shared" si="40"/>
        <v/>
      </c>
      <c r="L169" s="370">
        <f t="shared" si="41"/>
        <v>0</v>
      </c>
      <c r="M169" s="370">
        <f t="shared" si="42"/>
        <v>0</v>
      </c>
      <c r="N169" s="370" t="str">
        <f t="shared" si="43"/>
        <v/>
      </c>
      <c r="O169" s="370">
        <f t="shared" si="44"/>
        <v>0</v>
      </c>
      <c r="P169" s="370">
        <f t="shared" si="45"/>
        <v>0</v>
      </c>
      <c r="Q169" s="370" t="str">
        <f t="shared" si="46"/>
        <v/>
      </c>
      <c r="R169" s="370">
        <f t="shared" si="47"/>
        <v>0</v>
      </c>
      <c r="S169" s="370" t="str">
        <f t="shared" si="48"/>
        <v>Euros</v>
      </c>
      <c r="T169" s="370"/>
      <c r="U169" s="370"/>
      <c r="V169" s="372" t="e">
        <f>UPPER(LEFT(#REF!,1))&amp;MID(#REF!,2,255)</f>
        <v>#REF!</v>
      </c>
    </row>
    <row r="170" spans="1:22" ht="19.2" x14ac:dyDescent="0.45">
      <c r="A170" s="381" t="s">
        <v>758</v>
      </c>
      <c r="B170" s="78" t="s">
        <v>303</v>
      </c>
      <c r="C170" s="400" t="s">
        <v>94</v>
      </c>
      <c r="D170" s="366">
        <v>1</v>
      </c>
      <c r="E170" s="367"/>
      <c r="F170" s="368" t="str">
        <f t="shared" si="49"/>
        <v>Euros</v>
      </c>
      <c r="G170" s="369" t="s">
        <v>624</v>
      </c>
      <c r="H170" s="370" t="str">
        <f t="shared" si="37"/>
        <v>Euros</v>
      </c>
      <c r="I170" s="371">
        <f t="shared" si="38"/>
        <v>0</v>
      </c>
      <c r="J170" s="370">
        <f t="shared" si="39"/>
        <v>0</v>
      </c>
      <c r="K170" s="370" t="str">
        <f t="shared" si="40"/>
        <v/>
      </c>
      <c r="L170" s="370">
        <f t="shared" si="41"/>
        <v>0</v>
      </c>
      <c r="M170" s="370">
        <f t="shared" si="42"/>
        <v>0</v>
      </c>
      <c r="N170" s="370" t="str">
        <f t="shared" si="43"/>
        <v/>
      </c>
      <c r="O170" s="370">
        <f t="shared" si="44"/>
        <v>0</v>
      </c>
      <c r="P170" s="370">
        <f t="shared" si="45"/>
        <v>0</v>
      </c>
      <c r="Q170" s="370" t="str">
        <f t="shared" si="46"/>
        <v/>
      </c>
      <c r="R170" s="370">
        <f t="shared" si="47"/>
        <v>0</v>
      </c>
      <c r="S170" s="370" t="str">
        <f t="shared" si="48"/>
        <v>Euros</v>
      </c>
      <c r="T170" s="370"/>
      <c r="U170" s="370"/>
      <c r="V170" s="372" t="e">
        <f>UPPER(LEFT(#REF!,1))&amp;MID(#REF!,2,255)</f>
        <v>#REF!</v>
      </c>
    </row>
    <row r="171" spans="1:22" ht="19.8" x14ac:dyDescent="0.45">
      <c r="A171" s="381" t="s">
        <v>759</v>
      </c>
      <c r="B171" s="78" t="s">
        <v>305</v>
      </c>
      <c r="C171" s="400" t="s">
        <v>953</v>
      </c>
      <c r="D171" s="366">
        <v>1</v>
      </c>
      <c r="E171" s="367"/>
      <c r="F171" s="368" t="str">
        <f>UPPER(LEFT(H171,1))&amp;MID(H171,2,255)</f>
        <v>Euros</v>
      </c>
      <c r="G171" s="369" t="s">
        <v>624</v>
      </c>
      <c r="H171" s="370" t="str">
        <f>K171&amp;N171&amp;Q171&amp;S171</f>
        <v>Euros</v>
      </c>
      <c r="I171" s="371">
        <f>+E171</f>
        <v>0</v>
      </c>
      <c r="J171" s="370">
        <f>INT(I171/1000000000)</f>
        <v>0</v>
      </c>
      <c r="K171" s="370" t="str">
        <f>VLOOKUP(J171,offre,2,FALSE)&amp;IF(J171=0,"",IF(J171=1,"milliard ","milliards "))</f>
        <v/>
      </c>
      <c r="L171" s="370">
        <f>+I171-J171*1000000000</f>
        <v>0</v>
      </c>
      <c r="M171" s="370">
        <f>INT(L171/1000000)</f>
        <v>0</v>
      </c>
      <c r="N171" s="370" t="str">
        <f>VLOOKUP(M171,offre,2,FALSE)&amp;IF(M171=0,"",IF(M171=1,"million ","millions "))</f>
        <v/>
      </c>
      <c r="O171" s="370">
        <f>+L171-M171*1000000</f>
        <v>0</v>
      </c>
      <c r="P171" s="370">
        <f>INT(O171/1000)</f>
        <v>0</v>
      </c>
      <c r="Q171" s="370" t="str">
        <f>IF(P171=0,"",IF(P171=1,"mille ",VLOOKUP(P171,offre,2,FALSE)&amp;"mille "))</f>
        <v/>
      </c>
      <c r="R171" s="370">
        <f>+O171-P171*1000</f>
        <v>0</v>
      </c>
      <c r="S171" s="370" t="str">
        <f>VLOOKUP(R171,offre,2,FALSE)&amp;"Euros"</f>
        <v>Euros</v>
      </c>
      <c r="T171" s="370"/>
      <c r="U171" s="370"/>
      <c r="V171" s="372" t="e">
        <f>UPPER(LEFT(#REF!,1))&amp;MID(#REF!,2,255)</f>
        <v>#REF!</v>
      </c>
    </row>
    <row r="172" spans="1:22" x14ac:dyDescent="0.4">
      <c r="A172" s="397" t="s">
        <v>271</v>
      </c>
      <c r="B172" s="61" t="s">
        <v>182</v>
      </c>
      <c r="C172" s="375"/>
      <c r="D172" s="376"/>
      <c r="E172" s="384"/>
      <c r="F172" s="368"/>
      <c r="G172" s="369" t="s">
        <v>624</v>
      </c>
      <c r="H172" s="370" t="str">
        <f t="shared" si="37"/>
        <v>Euros</v>
      </c>
      <c r="I172" s="371">
        <f t="shared" si="38"/>
        <v>0</v>
      </c>
      <c r="J172" s="370">
        <f t="shared" si="39"/>
        <v>0</v>
      </c>
      <c r="K172" s="370" t="str">
        <f t="shared" si="40"/>
        <v/>
      </c>
      <c r="L172" s="370">
        <f t="shared" si="41"/>
        <v>0</v>
      </c>
      <c r="M172" s="370">
        <f t="shared" si="42"/>
        <v>0</v>
      </c>
      <c r="N172" s="370" t="str">
        <f t="shared" si="43"/>
        <v/>
      </c>
      <c r="O172" s="370">
        <f t="shared" si="44"/>
        <v>0</v>
      </c>
      <c r="P172" s="370">
        <f t="shared" si="45"/>
        <v>0</v>
      </c>
      <c r="Q172" s="370" t="str">
        <f t="shared" si="46"/>
        <v/>
      </c>
      <c r="R172" s="370">
        <f t="shared" si="47"/>
        <v>0</v>
      </c>
      <c r="S172" s="370" t="str">
        <f t="shared" si="48"/>
        <v>Euros</v>
      </c>
      <c r="T172" s="370"/>
      <c r="U172" s="370"/>
      <c r="V172" s="372" t="e">
        <f>UPPER(LEFT(#REF!,1))&amp;MID(#REF!,2,255)</f>
        <v>#REF!</v>
      </c>
    </row>
    <row r="173" spans="1:22" x14ac:dyDescent="0.4">
      <c r="A173" s="397" t="s">
        <v>750</v>
      </c>
      <c r="B173" s="61" t="s">
        <v>307</v>
      </c>
      <c r="C173" s="375"/>
      <c r="D173" s="376"/>
      <c r="E173" s="384"/>
      <c r="F173" s="368"/>
      <c r="G173" s="369" t="s">
        <v>624</v>
      </c>
      <c r="H173" s="370" t="str">
        <f t="shared" si="37"/>
        <v>Euros</v>
      </c>
      <c r="I173" s="371">
        <f t="shared" si="38"/>
        <v>0</v>
      </c>
      <c r="J173" s="370">
        <f t="shared" si="39"/>
        <v>0</v>
      </c>
      <c r="K173" s="370" t="str">
        <f t="shared" si="40"/>
        <v/>
      </c>
      <c r="L173" s="370">
        <f t="shared" si="41"/>
        <v>0</v>
      </c>
      <c r="M173" s="370">
        <f t="shared" si="42"/>
        <v>0</v>
      </c>
      <c r="N173" s="370" t="str">
        <f t="shared" si="43"/>
        <v/>
      </c>
      <c r="O173" s="370">
        <f t="shared" si="44"/>
        <v>0</v>
      </c>
      <c r="P173" s="370">
        <f t="shared" si="45"/>
        <v>0</v>
      </c>
      <c r="Q173" s="370" t="str">
        <f t="shared" si="46"/>
        <v/>
      </c>
      <c r="R173" s="370">
        <f t="shared" si="47"/>
        <v>0</v>
      </c>
      <c r="S173" s="370" t="str">
        <f t="shared" si="48"/>
        <v>Euros</v>
      </c>
      <c r="T173" s="370"/>
      <c r="U173" s="370"/>
      <c r="V173" s="372" t="e">
        <f>UPPER(LEFT(#REF!,1))&amp;MID(#REF!,2,255)</f>
        <v>#REF!</v>
      </c>
    </row>
    <row r="174" spans="1:22" ht="57.6" x14ac:dyDescent="0.45">
      <c r="A174" s="381" t="s">
        <v>751</v>
      </c>
      <c r="B174" s="411" t="s">
        <v>670</v>
      </c>
      <c r="C174" s="101" t="s">
        <v>258</v>
      </c>
      <c r="D174" s="366">
        <v>1</v>
      </c>
      <c r="E174" s="367"/>
      <c r="F174" s="368" t="str">
        <f t="shared" si="49"/>
        <v>Euros</v>
      </c>
      <c r="G174" s="369" t="s">
        <v>624</v>
      </c>
      <c r="H174" s="370" t="str">
        <f t="shared" si="37"/>
        <v>Euros</v>
      </c>
      <c r="I174" s="371">
        <f t="shared" si="38"/>
        <v>0</v>
      </c>
      <c r="J174" s="370">
        <f t="shared" si="39"/>
        <v>0</v>
      </c>
      <c r="K174" s="370" t="str">
        <f t="shared" si="40"/>
        <v/>
      </c>
      <c r="L174" s="370">
        <f t="shared" si="41"/>
        <v>0</v>
      </c>
      <c r="M174" s="370">
        <f t="shared" si="42"/>
        <v>0</v>
      </c>
      <c r="N174" s="370" t="str">
        <f t="shared" si="43"/>
        <v/>
      </c>
      <c r="O174" s="370">
        <f t="shared" si="44"/>
        <v>0</v>
      </c>
      <c r="P174" s="370">
        <f t="shared" si="45"/>
        <v>0</v>
      </c>
      <c r="Q174" s="370" t="str">
        <f t="shared" si="46"/>
        <v/>
      </c>
      <c r="R174" s="370">
        <f t="shared" si="47"/>
        <v>0</v>
      </c>
      <c r="S174" s="370" t="str">
        <f t="shared" si="48"/>
        <v>Euros</v>
      </c>
      <c r="T174" s="370"/>
      <c r="U174" s="370"/>
      <c r="V174" s="372" t="e">
        <f>UPPER(LEFT(#REF!,1))&amp;MID(#REF!,2,255)</f>
        <v>#REF!</v>
      </c>
    </row>
    <row r="175" spans="1:22" ht="38.4" x14ac:dyDescent="0.45">
      <c r="A175" s="381" t="s">
        <v>752</v>
      </c>
      <c r="B175" s="103" t="s">
        <v>671</v>
      </c>
      <c r="C175" s="400" t="s">
        <v>94</v>
      </c>
      <c r="D175" s="366">
        <v>1</v>
      </c>
      <c r="E175" s="367"/>
      <c r="F175" s="368" t="str">
        <f t="shared" si="49"/>
        <v>Euros</v>
      </c>
      <c r="G175" s="369" t="s">
        <v>624</v>
      </c>
      <c r="H175" s="370" t="str">
        <f t="shared" si="37"/>
        <v>Euros</v>
      </c>
      <c r="I175" s="371">
        <f t="shared" si="38"/>
        <v>0</v>
      </c>
      <c r="J175" s="370">
        <f t="shared" si="39"/>
        <v>0</v>
      </c>
      <c r="K175" s="370" t="str">
        <f t="shared" si="40"/>
        <v/>
      </c>
      <c r="L175" s="370">
        <f t="shared" si="41"/>
        <v>0</v>
      </c>
      <c r="M175" s="370">
        <f t="shared" si="42"/>
        <v>0</v>
      </c>
      <c r="N175" s="370" t="str">
        <f t="shared" si="43"/>
        <v/>
      </c>
      <c r="O175" s="370">
        <f t="shared" si="44"/>
        <v>0</v>
      </c>
      <c r="P175" s="370">
        <f t="shared" si="45"/>
        <v>0</v>
      </c>
      <c r="Q175" s="370" t="str">
        <f t="shared" si="46"/>
        <v/>
      </c>
      <c r="R175" s="370">
        <f t="shared" si="47"/>
        <v>0</v>
      </c>
      <c r="S175" s="370" t="str">
        <f t="shared" si="48"/>
        <v>Euros</v>
      </c>
      <c r="T175" s="370"/>
      <c r="U175" s="370"/>
      <c r="V175" s="372" t="e">
        <f>UPPER(LEFT(#REF!,1))&amp;MID(#REF!,2,255)</f>
        <v>#REF!</v>
      </c>
    </row>
    <row r="176" spans="1:22" ht="38.4" x14ac:dyDescent="0.45">
      <c r="A176" s="381" t="s">
        <v>753</v>
      </c>
      <c r="B176" s="84" t="s">
        <v>710</v>
      </c>
      <c r="C176" s="400" t="s">
        <v>94</v>
      </c>
      <c r="D176" s="366">
        <v>1</v>
      </c>
      <c r="E176" s="367"/>
      <c r="F176" s="368" t="str">
        <f t="shared" si="49"/>
        <v>Euros</v>
      </c>
      <c r="G176" s="369" t="s">
        <v>624</v>
      </c>
      <c r="H176" s="370" t="str">
        <f t="shared" si="37"/>
        <v>Euros</v>
      </c>
      <c r="I176" s="371">
        <f t="shared" si="38"/>
        <v>0</v>
      </c>
      <c r="J176" s="370">
        <f t="shared" si="39"/>
        <v>0</v>
      </c>
      <c r="K176" s="370" t="str">
        <f t="shared" si="40"/>
        <v/>
      </c>
      <c r="L176" s="370">
        <f t="shared" si="41"/>
        <v>0</v>
      </c>
      <c r="M176" s="370">
        <f t="shared" si="42"/>
        <v>0</v>
      </c>
      <c r="N176" s="370" t="str">
        <f t="shared" si="43"/>
        <v/>
      </c>
      <c r="O176" s="370">
        <f t="shared" si="44"/>
        <v>0</v>
      </c>
      <c r="P176" s="370">
        <f t="shared" si="45"/>
        <v>0</v>
      </c>
      <c r="Q176" s="370" t="str">
        <f t="shared" si="46"/>
        <v/>
      </c>
      <c r="R176" s="370">
        <f t="shared" si="47"/>
        <v>0</v>
      </c>
      <c r="S176" s="370" t="str">
        <f t="shared" si="48"/>
        <v>Euros</v>
      </c>
      <c r="T176" s="370"/>
      <c r="U176" s="370"/>
      <c r="V176" s="372" t="e">
        <f>UPPER(LEFT(#REF!,1))&amp;MID(#REF!,2,255)</f>
        <v>#REF!</v>
      </c>
    </row>
    <row r="177" spans="1:22" ht="19.8" x14ac:dyDescent="0.45">
      <c r="A177" s="397" t="s">
        <v>760</v>
      </c>
      <c r="B177" s="414" t="s">
        <v>316</v>
      </c>
      <c r="C177" s="375"/>
      <c r="D177" s="366"/>
      <c r="E177" s="384"/>
      <c r="F177" s="368"/>
      <c r="G177" s="369" t="s">
        <v>624</v>
      </c>
      <c r="H177" s="370" t="str">
        <f t="shared" si="37"/>
        <v>Euros</v>
      </c>
      <c r="I177" s="371">
        <f t="shared" si="38"/>
        <v>0</v>
      </c>
      <c r="J177" s="370">
        <f t="shared" si="39"/>
        <v>0</v>
      </c>
      <c r="K177" s="370" t="str">
        <f t="shared" si="40"/>
        <v/>
      </c>
      <c r="L177" s="370">
        <f t="shared" si="41"/>
        <v>0</v>
      </c>
      <c r="M177" s="370">
        <f t="shared" si="42"/>
        <v>0</v>
      </c>
      <c r="N177" s="370" t="str">
        <f t="shared" si="43"/>
        <v/>
      </c>
      <c r="O177" s="370">
        <f t="shared" si="44"/>
        <v>0</v>
      </c>
      <c r="P177" s="370">
        <f t="shared" si="45"/>
        <v>0</v>
      </c>
      <c r="Q177" s="370" t="str">
        <f t="shared" si="46"/>
        <v/>
      </c>
      <c r="R177" s="370">
        <f t="shared" si="47"/>
        <v>0</v>
      </c>
      <c r="S177" s="370" t="str">
        <f t="shared" si="48"/>
        <v>Euros</v>
      </c>
      <c r="T177" s="370"/>
      <c r="U177" s="370"/>
      <c r="V177" s="372" t="e">
        <f>UPPER(LEFT(#REF!,1))&amp;MID(#REF!,2,255)</f>
        <v>#REF!</v>
      </c>
    </row>
    <row r="178" spans="1:22" ht="38.4" x14ac:dyDescent="0.4">
      <c r="A178" s="115" t="s">
        <v>761</v>
      </c>
      <c r="B178" s="103" t="s">
        <v>318</v>
      </c>
      <c r="C178" s="101" t="s">
        <v>94</v>
      </c>
      <c r="D178" s="366">
        <v>1</v>
      </c>
      <c r="E178" s="367"/>
      <c r="F178" s="368" t="str">
        <f t="shared" si="49"/>
        <v>Euros</v>
      </c>
      <c r="G178" s="369" t="s">
        <v>624</v>
      </c>
      <c r="H178" s="370" t="str">
        <f t="shared" si="37"/>
        <v>Euros</v>
      </c>
      <c r="I178" s="371">
        <f t="shared" si="38"/>
        <v>0</v>
      </c>
      <c r="J178" s="370">
        <f t="shared" si="39"/>
        <v>0</v>
      </c>
      <c r="K178" s="370" t="str">
        <f t="shared" si="40"/>
        <v/>
      </c>
      <c r="L178" s="370">
        <f t="shared" si="41"/>
        <v>0</v>
      </c>
      <c r="M178" s="370">
        <f t="shared" si="42"/>
        <v>0</v>
      </c>
      <c r="N178" s="370" t="str">
        <f t="shared" si="43"/>
        <v/>
      </c>
      <c r="O178" s="370">
        <f t="shared" si="44"/>
        <v>0</v>
      </c>
      <c r="P178" s="370">
        <f t="shared" si="45"/>
        <v>0</v>
      </c>
      <c r="Q178" s="370" t="str">
        <f t="shared" si="46"/>
        <v/>
      </c>
      <c r="R178" s="370">
        <f t="shared" si="47"/>
        <v>0</v>
      </c>
      <c r="S178" s="370" t="str">
        <f t="shared" si="48"/>
        <v>Euros</v>
      </c>
      <c r="T178" s="370"/>
      <c r="U178" s="370"/>
      <c r="V178" s="372" t="e">
        <f>UPPER(LEFT(#REF!,1))&amp;MID(#REF!,2,255)</f>
        <v>#REF!</v>
      </c>
    </row>
    <row r="179" spans="1:22" ht="38.4" x14ac:dyDescent="0.45">
      <c r="A179" s="381" t="s">
        <v>762</v>
      </c>
      <c r="B179" s="84" t="s">
        <v>320</v>
      </c>
      <c r="C179" s="400" t="s">
        <v>94</v>
      </c>
      <c r="D179" s="366">
        <v>1</v>
      </c>
      <c r="E179" s="367"/>
      <c r="F179" s="368" t="str">
        <f t="shared" si="49"/>
        <v>Euros</v>
      </c>
      <c r="G179" s="369" t="s">
        <v>624</v>
      </c>
      <c r="H179" s="370" t="str">
        <f t="shared" si="37"/>
        <v>Euros</v>
      </c>
      <c r="I179" s="371">
        <f t="shared" si="38"/>
        <v>0</v>
      </c>
      <c r="J179" s="370">
        <f t="shared" si="39"/>
        <v>0</v>
      </c>
      <c r="K179" s="370" t="str">
        <f t="shared" si="40"/>
        <v/>
      </c>
      <c r="L179" s="370">
        <f t="shared" si="41"/>
        <v>0</v>
      </c>
      <c r="M179" s="370">
        <f t="shared" si="42"/>
        <v>0</v>
      </c>
      <c r="N179" s="370" t="str">
        <f t="shared" si="43"/>
        <v/>
      </c>
      <c r="O179" s="370">
        <f t="shared" si="44"/>
        <v>0</v>
      </c>
      <c r="P179" s="370">
        <f t="shared" si="45"/>
        <v>0</v>
      </c>
      <c r="Q179" s="370" t="str">
        <f t="shared" si="46"/>
        <v/>
      </c>
      <c r="R179" s="370">
        <f t="shared" si="47"/>
        <v>0</v>
      </c>
      <c r="S179" s="370" t="str">
        <f t="shared" si="48"/>
        <v>Euros</v>
      </c>
      <c r="T179" s="370"/>
      <c r="U179" s="370"/>
      <c r="V179" s="372" t="e">
        <f>UPPER(LEFT(#REF!,1))&amp;MID(#REF!,2,255)</f>
        <v>#REF!</v>
      </c>
    </row>
    <row r="180" spans="1:22" ht="38.4" x14ac:dyDescent="0.45">
      <c r="A180" s="381" t="s">
        <v>763</v>
      </c>
      <c r="B180" s="84" t="s">
        <v>322</v>
      </c>
      <c r="C180" s="400" t="s">
        <v>94</v>
      </c>
      <c r="D180" s="366">
        <v>1</v>
      </c>
      <c r="E180" s="367"/>
      <c r="F180" s="368" t="str">
        <f t="shared" si="49"/>
        <v>Euros</v>
      </c>
      <c r="G180" s="369" t="s">
        <v>624</v>
      </c>
      <c r="H180" s="370" t="str">
        <f t="shared" si="37"/>
        <v>Euros</v>
      </c>
      <c r="I180" s="371">
        <f t="shared" si="38"/>
        <v>0</v>
      </c>
      <c r="J180" s="370">
        <f t="shared" si="39"/>
        <v>0</v>
      </c>
      <c r="K180" s="370" t="str">
        <f t="shared" si="40"/>
        <v/>
      </c>
      <c r="L180" s="370">
        <f t="shared" si="41"/>
        <v>0</v>
      </c>
      <c r="M180" s="370">
        <f t="shared" si="42"/>
        <v>0</v>
      </c>
      <c r="N180" s="370" t="str">
        <f t="shared" si="43"/>
        <v/>
      </c>
      <c r="O180" s="370">
        <f t="shared" si="44"/>
        <v>0</v>
      </c>
      <c r="P180" s="370">
        <f t="shared" si="45"/>
        <v>0</v>
      </c>
      <c r="Q180" s="370" t="str">
        <f t="shared" si="46"/>
        <v/>
      </c>
      <c r="R180" s="370">
        <f t="shared" si="47"/>
        <v>0</v>
      </c>
      <c r="S180" s="370" t="str">
        <f t="shared" si="48"/>
        <v>Euros</v>
      </c>
      <c r="T180" s="370"/>
      <c r="U180" s="370"/>
      <c r="V180" s="372" t="e">
        <f>UPPER(LEFT(#REF!,1))&amp;MID(#REF!,2,255)</f>
        <v>#REF!</v>
      </c>
    </row>
    <row r="181" spans="1:22" ht="38.4" x14ac:dyDescent="0.45">
      <c r="A181" s="381" t="s">
        <v>764</v>
      </c>
      <c r="B181" s="84" t="s">
        <v>324</v>
      </c>
      <c r="C181" s="400" t="s">
        <v>94</v>
      </c>
      <c r="D181" s="366">
        <v>1</v>
      </c>
      <c r="E181" s="367"/>
      <c r="F181" s="368" t="str">
        <f t="shared" si="49"/>
        <v>Euros</v>
      </c>
      <c r="G181" s="369" t="s">
        <v>624</v>
      </c>
      <c r="H181" s="370" t="str">
        <f t="shared" si="37"/>
        <v>Euros</v>
      </c>
      <c r="I181" s="371">
        <f t="shared" si="38"/>
        <v>0</v>
      </c>
      <c r="J181" s="370">
        <f t="shared" si="39"/>
        <v>0</v>
      </c>
      <c r="K181" s="370" t="str">
        <f t="shared" si="40"/>
        <v/>
      </c>
      <c r="L181" s="370">
        <f t="shared" si="41"/>
        <v>0</v>
      </c>
      <c r="M181" s="370">
        <f t="shared" si="42"/>
        <v>0</v>
      </c>
      <c r="N181" s="370" t="str">
        <f t="shared" si="43"/>
        <v/>
      </c>
      <c r="O181" s="370">
        <f t="shared" si="44"/>
        <v>0</v>
      </c>
      <c r="P181" s="370">
        <f t="shared" si="45"/>
        <v>0</v>
      </c>
      <c r="Q181" s="370" t="str">
        <f t="shared" si="46"/>
        <v/>
      </c>
      <c r="R181" s="370">
        <f t="shared" si="47"/>
        <v>0</v>
      </c>
      <c r="S181" s="370" t="str">
        <f t="shared" si="48"/>
        <v>Euros</v>
      </c>
      <c r="T181" s="370"/>
      <c r="U181" s="370"/>
      <c r="V181" s="372" t="e">
        <f>UPPER(LEFT(#REF!,1))&amp;MID(#REF!,2,255)</f>
        <v>#REF!</v>
      </c>
    </row>
    <row r="182" spans="1:22" ht="38.4" x14ac:dyDescent="0.45">
      <c r="A182" s="381" t="s">
        <v>765</v>
      </c>
      <c r="B182" s="84" t="s">
        <v>326</v>
      </c>
      <c r="C182" s="400" t="s">
        <v>94</v>
      </c>
      <c r="D182" s="366">
        <v>1</v>
      </c>
      <c r="E182" s="367"/>
      <c r="F182" s="368" t="str">
        <f t="shared" si="49"/>
        <v>Euros</v>
      </c>
      <c r="G182" s="369" t="s">
        <v>624</v>
      </c>
      <c r="H182" s="370" t="str">
        <f t="shared" si="37"/>
        <v>Euros</v>
      </c>
      <c r="I182" s="371">
        <f t="shared" si="38"/>
        <v>0</v>
      </c>
      <c r="J182" s="370">
        <f t="shared" si="39"/>
        <v>0</v>
      </c>
      <c r="K182" s="370" t="str">
        <f t="shared" si="40"/>
        <v/>
      </c>
      <c r="L182" s="370">
        <f t="shared" si="41"/>
        <v>0</v>
      </c>
      <c r="M182" s="370">
        <f t="shared" si="42"/>
        <v>0</v>
      </c>
      <c r="N182" s="370" t="str">
        <f t="shared" si="43"/>
        <v/>
      </c>
      <c r="O182" s="370">
        <f t="shared" si="44"/>
        <v>0</v>
      </c>
      <c r="P182" s="370">
        <f t="shared" si="45"/>
        <v>0</v>
      </c>
      <c r="Q182" s="370" t="str">
        <f t="shared" si="46"/>
        <v/>
      </c>
      <c r="R182" s="370">
        <f t="shared" si="47"/>
        <v>0</v>
      </c>
      <c r="S182" s="370" t="str">
        <f t="shared" si="48"/>
        <v>Euros</v>
      </c>
      <c r="T182" s="370"/>
      <c r="U182" s="370"/>
      <c r="V182" s="372" t="e">
        <f>UPPER(LEFT(#REF!,1))&amp;MID(#REF!,2,255)</f>
        <v>#REF!</v>
      </c>
    </row>
    <row r="183" spans="1:22" x14ac:dyDescent="0.4">
      <c r="A183" s="415" t="s">
        <v>766</v>
      </c>
      <c r="B183" s="40" t="s">
        <v>295</v>
      </c>
      <c r="C183" s="375"/>
      <c r="D183" s="376"/>
      <c r="E183" s="367"/>
      <c r="F183" s="368"/>
      <c r="G183" s="369" t="s">
        <v>624</v>
      </c>
      <c r="H183" s="370" t="str">
        <f t="shared" si="37"/>
        <v>Euros</v>
      </c>
      <c r="I183" s="371">
        <f t="shared" si="38"/>
        <v>0</v>
      </c>
      <c r="J183" s="370">
        <f t="shared" si="39"/>
        <v>0</v>
      </c>
      <c r="K183" s="370" t="str">
        <f t="shared" si="40"/>
        <v/>
      </c>
      <c r="L183" s="370">
        <f t="shared" si="41"/>
        <v>0</v>
      </c>
      <c r="M183" s="370">
        <f t="shared" si="42"/>
        <v>0</v>
      </c>
      <c r="N183" s="370" t="str">
        <f t="shared" si="43"/>
        <v/>
      </c>
      <c r="O183" s="370">
        <f t="shared" si="44"/>
        <v>0</v>
      </c>
      <c r="P183" s="370">
        <f t="shared" si="45"/>
        <v>0</v>
      </c>
      <c r="Q183" s="370" t="str">
        <f t="shared" si="46"/>
        <v/>
      </c>
      <c r="R183" s="370">
        <f t="shared" si="47"/>
        <v>0</v>
      </c>
      <c r="S183" s="370" t="str">
        <f t="shared" si="48"/>
        <v>Euros</v>
      </c>
      <c r="T183" s="370"/>
      <c r="U183" s="370"/>
      <c r="V183" s="372" t="e">
        <f>UPPER(LEFT(#REF!,1))&amp;MID(#REF!,2,255)</f>
        <v>#REF!</v>
      </c>
    </row>
    <row r="184" spans="1:22" x14ac:dyDescent="0.4">
      <c r="A184" s="115" t="s">
        <v>767</v>
      </c>
      <c r="B184" s="73" t="s">
        <v>297</v>
      </c>
      <c r="C184" s="375" t="s">
        <v>137</v>
      </c>
      <c r="D184" s="366">
        <v>1</v>
      </c>
      <c r="E184" s="367"/>
      <c r="F184" s="368" t="str">
        <f t="shared" si="49"/>
        <v>Euros</v>
      </c>
      <c r="G184" s="369" t="s">
        <v>624</v>
      </c>
      <c r="H184" s="370" t="str">
        <f t="shared" si="37"/>
        <v>Euros</v>
      </c>
      <c r="I184" s="371">
        <f t="shared" si="38"/>
        <v>0</v>
      </c>
      <c r="J184" s="370">
        <f t="shared" si="39"/>
        <v>0</v>
      </c>
      <c r="K184" s="370" t="str">
        <f t="shared" si="40"/>
        <v/>
      </c>
      <c r="L184" s="370">
        <f t="shared" si="41"/>
        <v>0</v>
      </c>
      <c r="M184" s="370">
        <f t="shared" si="42"/>
        <v>0</v>
      </c>
      <c r="N184" s="370" t="str">
        <f t="shared" si="43"/>
        <v/>
      </c>
      <c r="O184" s="370">
        <f t="shared" si="44"/>
        <v>0</v>
      </c>
      <c r="P184" s="370">
        <f t="shared" si="45"/>
        <v>0</v>
      </c>
      <c r="Q184" s="370" t="str">
        <f t="shared" si="46"/>
        <v/>
      </c>
      <c r="R184" s="370">
        <f t="shared" si="47"/>
        <v>0</v>
      </c>
      <c r="S184" s="370" t="str">
        <f t="shared" si="48"/>
        <v>Euros</v>
      </c>
      <c r="T184" s="370"/>
      <c r="U184" s="370"/>
      <c r="V184" s="372" t="e">
        <f>UPPER(LEFT(#REF!,1))&amp;MID(#REF!,2,255)</f>
        <v>#REF!</v>
      </c>
    </row>
    <row r="185" spans="1:22" x14ac:dyDescent="0.4">
      <c r="A185" s="115" t="s">
        <v>768</v>
      </c>
      <c r="B185" s="50" t="s">
        <v>847</v>
      </c>
      <c r="C185" s="375" t="s">
        <v>137</v>
      </c>
      <c r="D185" s="366">
        <v>1</v>
      </c>
      <c r="E185" s="367"/>
      <c r="F185" s="368" t="str">
        <f t="shared" si="49"/>
        <v>Euros</v>
      </c>
      <c r="G185" s="369" t="s">
        <v>624</v>
      </c>
      <c r="H185" s="370" t="str">
        <f t="shared" si="37"/>
        <v>Euros</v>
      </c>
      <c r="I185" s="371">
        <f t="shared" si="38"/>
        <v>0</v>
      </c>
      <c r="J185" s="370">
        <f t="shared" si="39"/>
        <v>0</v>
      </c>
      <c r="K185" s="370" t="str">
        <f t="shared" si="40"/>
        <v/>
      </c>
      <c r="L185" s="370">
        <f t="shared" si="41"/>
        <v>0</v>
      </c>
      <c r="M185" s="370">
        <f t="shared" si="42"/>
        <v>0</v>
      </c>
      <c r="N185" s="370" t="str">
        <f t="shared" si="43"/>
        <v/>
      </c>
      <c r="O185" s="370">
        <f t="shared" si="44"/>
        <v>0</v>
      </c>
      <c r="P185" s="370">
        <f t="shared" si="45"/>
        <v>0</v>
      </c>
      <c r="Q185" s="370"/>
      <c r="R185" s="370">
        <f t="shared" si="47"/>
        <v>0</v>
      </c>
      <c r="S185" s="370" t="str">
        <f t="shared" si="48"/>
        <v>Euros</v>
      </c>
      <c r="T185" s="370"/>
      <c r="U185" s="370"/>
      <c r="V185" s="372" t="e">
        <f>UPPER(LEFT(#REF!,1))&amp;MID(#REF!,2,255)</f>
        <v>#REF!</v>
      </c>
    </row>
    <row r="186" spans="1:22" x14ac:dyDescent="0.4">
      <c r="A186" s="115" t="s">
        <v>769</v>
      </c>
      <c r="B186" s="50" t="s">
        <v>667</v>
      </c>
      <c r="C186" s="375" t="s">
        <v>668</v>
      </c>
      <c r="D186" s="366">
        <v>1</v>
      </c>
      <c r="E186" s="367"/>
      <c r="F186" s="368" t="str">
        <f t="shared" si="49"/>
        <v>Euros</v>
      </c>
      <c r="G186" s="369" t="s">
        <v>624</v>
      </c>
      <c r="H186" s="370" t="str">
        <f t="shared" si="37"/>
        <v>Euros</v>
      </c>
      <c r="I186" s="371">
        <f t="shared" si="38"/>
        <v>0</v>
      </c>
      <c r="J186" s="370">
        <f t="shared" si="39"/>
        <v>0</v>
      </c>
      <c r="K186" s="370" t="str">
        <f t="shared" si="40"/>
        <v/>
      </c>
      <c r="L186" s="370">
        <f t="shared" si="41"/>
        <v>0</v>
      </c>
      <c r="M186" s="370">
        <f t="shared" si="42"/>
        <v>0</v>
      </c>
      <c r="N186" s="370" t="str">
        <f t="shared" si="43"/>
        <v/>
      </c>
      <c r="O186" s="370">
        <f t="shared" si="44"/>
        <v>0</v>
      </c>
      <c r="P186" s="370">
        <f t="shared" si="45"/>
        <v>0</v>
      </c>
      <c r="Q186" s="370" t="str">
        <f t="shared" si="46"/>
        <v/>
      </c>
      <c r="R186" s="370">
        <f t="shared" si="47"/>
        <v>0</v>
      </c>
      <c r="S186" s="370" t="str">
        <f t="shared" si="48"/>
        <v>Euros</v>
      </c>
      <c r="T186" s="370"/>
      <c r="U186" s="370"/>
      <c r="V186" s="372" t="e">
        <f>UPPER(LEFT(#REF!,1))&amp;MID(#REF!,2,255)</f>
        <v>#REF!</v>
      </c>
    </row>
    <row r="187" spans="1:22" x14ac:dyDescent="0.4">
      <c r="A187" s="115" t="s">
        <v>770</v>
      </c>
      <c r="B187" s="50" t="s">
        <v>301</v>
      </c>
      <c r="C187" s="375" t="s">
        <v>137</v>
      </c>
      <c r="D187" s="366">
        <v>1</v>
      </c>
      <c r="E187" s="367"/>
      <c r="F187" s="368" t="str">
        <f t="shared" si="49"/>
        <v>Euros</v>
      </c>
      <c r="G187" s="369" t="s">
        <v>624</v>
      </c>
      <c r="H187" s="370" t="str">
        <f t="shared" si="37"/>
        <v>Euros</v>
      </c>
      <c r="I187" s="371">
        <f t="shared" si="38"/>
        <v>0</v>
      </c>
      <c r="J187" s="370">
        <f t="shared" si="39"/>
        <v>0</v>
      </c>
      <c r="K187" s="370" t="str">
        <f t="shared" si="40"/>
        <v/>
      </c>
      <c r="L187" s="370">
        <f t="shared" si="41"/>
        <v>0</v>
      </c>
      <c r="M187" s="370">
        <f t="shared" si="42"/>
        <v>0</v>
      </c>
      <c r="N187" s="370" t="str">
        <f t="shared" si="43"/>
        <v/>
      </c>
      <c r="O187" s="370">
        <f t="shared" si="44"/>
        <v>0</v>
      </c>
      <c r="P187" s="370">
        <f t="shared" si="45"/>
        <v>0</v>
      </c>
      <c r="Q187" s="370" t="str">
        <f t="shared" si="46"/>
        <v/>
      </c>
      <c r="R187" s="370">
        <f t="shared" si="47"/>
        <v>0</v>
      </c>
      <c r="S187" s="370" t="str">
        <f t="shared" si="48"/>
        <v>Euros</v>
      </c>
      <c r="T187" s="370"/>
      <c r="U187" s="370"/>
      <c r="V187" s="372" t="e">
        <f>UPPER(LEFT(#REF!,1))&amp;MID(#REF!,2,255)</f>
        <v>#REF!</v>
      </c>
    </row>
    <row r="188" spans="1:22" x14ac:dyDescent="0.4">
      <c r="A188" s="115" t="s">
        <v>771</v>
      </c>
      <c r="B188" s="50" t="s">
        <v>303</v>
      </c>
      <c r="C188" s="375" t="s">
        <v>334</v>
      </c>
      <c r="D188" s="366">
        <v>1</v>
      </c>
      <c r="E188" s="367"/>
      <c r="F188" s="368" t="str">
        <f t="shared" si="49"/>
        <v>Euros</v>
      </c>
      <c r="G188" s="369" t="s">
        <v>624</v>
      </c>
      <c r="H188" s="370" t="str">
        <f t="shared" si="37"/>
        <v>Euros</v>
      </c>
      <c r="I188" s="371">
        <f t="shared" si="38"/>
        <v>0</v>
      </c>
      <c r="J188" s="370">
        <f t="shared" si="39"/>
        <v>0</v>
      </c>
      <c r="K188" s="370" t="str">
        <f t="shared" si="40"/>
        <v/>
      </c>
      <c r="L188" s="370">
        <f t="shared" si="41"/>
        <v>0</v>
      </c>
      <c r="M188" s="370">
        <f t="shared" si="42"/>
        <v>0</v>
      </c>
      <c r="N188" s="370" t="str">
        <f t="shared" si="43"/>
        <v/>
      </c>
      <c r="O188" s="370">
        <f t="shared" si="44"/>
        <v>0</v>
      </c>
      <c r="P188" s="370">
        <f t="shared" si="45"/>
        <v>0</v>
      </c>
      <c r="Q188" s="370" t="str">
        <f t="shared" si="46"/>
        <v/>
      </c>
      <c r="R188" s="370">
        <f t="shared" si="47"/>
        <v>0</v>
      </c>
      <c r="S188" s="370" t="str">
        <f t="shared" si="48"/>
        <v>Euros</v>
      </c>
      <c r="T188" s="370"/>
      <c r="U188" s="370"/>
      <c r="V188" s="372" t="e">
        <f>UPPER(LEFT(#REF!,1))&amp;MID(#REF!,2,255)</f>
        <v>#REF!</v>
      </c>
    </row>
    <row r="189" spans="1:22" x14ac:dyDescent="0.4">
      <c r="A189" s="381"/>
      <c r="B189" s="75" t="s">
        <v>335</v>
      </c>
      <c r="C189" s="59"/>
      <c r="D189" s="376"/>
      <c r="E189" s="367"/>
      <c r="F189" s="368"/>
      <c r="G189" s="369" t="s">
        <v>624</v>
      </c>
      <c r="H189" s="370" t="str">
        <f t="shared" si="37"/>
        <v>Euros</v>
      </c>
      <c r="I189" s="371">
        <f t="shared" si="38"/>
        <v>0</v>
      </c>
      <c r="J189" s="370">
        <f t="shared" si="39"/>
        <v>0</v>
      </c>
      <c r="K189" s="370" t="str">
        <f t="shared" si="40"/>
        <v/>
      </c>
      <c r="L189" s="370">
        <f t="shared" si="41"/>
        <v>0</v>
      </c>
      <c r="M189" s="370">
        <f t="shared" si="42"/>
        <v>0</v>
      </c>
      <c r="N189" s="370" t="str">
        <f t="shared" si="43"/>
        <v/>
      </c>
      <c r="O189" s="370">
        <f t="shared" si="44"/>
        <v>0</v>
      </c>
      <c r="P189" s="370">
        <f t="shared" si="45"/>
        <v>0</v>
      </c>
      <c r="Q189" s="370" t="str">
        <f t="shared" si="46"/>
        <v/>
      </c>
      <c r="R189" s="370">
        <f t="shared" si="47"/>
        <v>0</v>
      </c>
      <c r="S189" s="370" t="str">
        <f t="shared" si="48"/>
        <v>Euros</v>
      </c>
      <c r="T189" s="370"/>
      <c r="U189" s="370"/>
      <c r="V189" s="372" t="e">
        <f>UPPER(LEFT(#REF!,1))&amp;MID(#REF!,2,255)</f>
        <v>#REF!</v>
      </c>
    </row>
    <row r="190" spans="1:22" x14ac:dyDescent="0.4">
      <c r="A190" s="396" t="s">
        <v>336</v>
      </c>
      <c r="B190" s="61" t="s">
        <v>337</v>
      </c>
      <c r="C190" s="375"/>
      <c r="D190" s="376"/>
      <c r="E190" s="367"/>
      <c r="F190" s="368"/>
      <c r="G190" s="369" t="s">
        <v>624</v>
      </c>
      <c r="H190" s="370" t="str">
        <f t="shared" si="37"/>
        <v>Euros</v>
      </c>
      <c r="I190" s="371">
        <f t="shared" si="38"/>
        <v>0</v>
      </c>
      <c r="J190" s="370">
        <f t="shared" si="39"/>
        <v>0</v>
      </c>
      <c r="K190" s="370" t="str">
        <f t="shared" si="40"/>
        <v/>
      </c>
      <c r="L190" s="370">
        <f t="shared" si="41"/>
        <v>0</v>
      </c>
      <c r="M190" s="370">
        <f t="shared" si="42"/>
        <v>0</v>
      </c>
      <c r="N190" s="370" t="str">
        <f t="shared" si="43"/>
        <v/>
      </c>
      <c r="O190" s="370">
        <f t="shared" si="44"/>
        <v>0</v>
      </c>
      <c r="P190" s="370">
        <f t="shared" si="45"/>
        <v>0</v>
      </c>
      <c r="Q190" s="370" t="str">
        <f t="shared" si="46"/>
        <v/>
      </c>
      <c r="R190" s="370">
        <f t="shared" si="47"/>
        <v>0</v>
      </c>
      <c r="S190" s="370" t="str">
        <f t="shared" si="48"/>
        <v>Euros</v>
      </c>
      <c r="T190" s="370"/>
      <c r="U190" s="370"/>
      <c r="V190" s="372" t="e">
        <f>UPPER(LEFT(#REF!,1))&amp;MID(#REF!,2,255)</f>
        <v>#REF!</v>
      </c>
    </row>
    <row r="191" spans="1:22" x14ac:dyDescent="0.4">
      <c r="A191" s="397" t="s">
        <v>338</v>
      </c>
      <c r="B191" s="61" t="s">
        <v>67</v>
      </c>
      <c r="C191" s="375"/>
      <c r="D191" s="376"/>
      <c r="E191" s="367"/>
      <c r="F191" s="368"/>
      <c r="G191" s="369" t="s">
        <v>624</v>
      </c>
      <c r="H191" s="370" t="str">
        <f t="shared" si="37"/>
        <v>Euros</v>
      </c>
      <c r="I191" s="371">
        <f t="shared" si="38"/>
        <v>0</v>
      </c>
      <c r="J191" s="370">
        <f t="shared" si="39"/>
        <v>0</v>
      </c>
      <c r="K191" s="370" t="str">
        <f t="shared" si="40"/>
        <v/>
      </c>
      <c r="L191" s="370">
        <f t="shared" si="41"/>
        <v>0</v>
      </c>
      <c r="M191" s="370">
        <f t="shared" si="42"/>
        <v>0</v>
      </c>
      <c r="N191" s="370" t="str">
        <f t="shared" si="43"/>
        <v/>
      </c>
      <c r="O191" s="370">
        <f t="shared" si="44"/>
        <v>0</v>
      </c>
      <c r="P191" s="370">
        <f t="shared" si="45"/>
        <v>0</v>
      </c>
      <c r="Q191" s="370" t="str">
        <f t="shared" si="46"/>
        <v/>
      </c>
      <c r="R191" s="370">
        <f t="shared" si="47"/>
        <v>0</v>
      </c>
      <c r="S191" s="370" t="str">
        <f t="shared" si="48"/>
        <v>Euros</v>
      </c>
      <c r="T191" s="370"/>
      <c r="U191" s="370"/>
      <c r="V191" s="372" t="e">
        <f>UPPER(LEFT(#REF!,1))&amp;MID(#REF!,2,255)</f>
        <v>#REF!</v>
      </c>
    </row>
    <row r="192" spans="1:22" ht="17.399999999999999" x14ac:dyDescent="0.4">
      <c r="A192" s="381" t="s">
        <v>339</v>
      </c>
      <c r="B192" s="50" t="s">
        <v>340</v>
      </c>
      <c r="C192" s="375" t="s">
        <v>956</v>
      </c>
      <c r="D192" s="366">
        <v>1</v>
      </c>
      <c r="E192" s="367"/>
      <c r="F192" s="368" t="str">
        <f t="shared" si="49"/>
        <v>Euros</v>
      </c>
      <c r="G192" s="369" t="s">
        <v>624</v>
      </c>
      <c r="H192" s="370" t="str">
        <f t="shared" si="37"/>
        <v>Euros</v>
      </c>
      <c r="I192" s="371">
        <f t="shared" si="38"/>
        <v>0</v>
      </c>
      <c r="J192" s="370">
        <f t="shared" si="39"/>
        <v>0</v>
      </c>
      <c r="K192" s="370" t="str">
        <f t="shared" si="40"/>
        <v/>
      </c>
      <c r="L192" s="370">
        <f t="shared" si="41"/>
        <v>0</v>
      </c>
      <c r="M192" s="370">
        <f t="shared" si="42"/>
        <v>0</v>
      </c>
      <c r="N192" s="370" t="str">
        <f t="shared" si="43"/>
        <v/>
      </c>
      <c r="O192" s="370">
        <f t="shared" si="44"/>
        <v>0</v>
      </c>
      <c r="P192" s="370">
        <f t="shared" si="45"/>
        <v>0</v>
      </c>
      <c r="Q192" s="370" t="str">
        <f t="shared" si="46"/>
        <v/>
      </c>
      <c r="R192" s="370">
        <f t="shared" si="47"/>
        <v>0</v>
      </c>
      <c r="S192" s="370" t="str">
        <f t="shared" si="48"/>
        <v>Euros</v>
      </c>
      <c r="T192" s="370"/>
      <c r="U192" s="370"/>
      <c r="V192" s="372" t="e">
        <f>UPPER(LEFT(#REF!,1))&amp;MID(#REF!,2,255)</f>
        <v>#REF!</v>
      </c>
    </row>
    <row r="193" spans="1:22" ht="17.399999999999999" x14ac:dyDescent="0.4">
      <c r="A193" s="381" t="s">
        <v>341</v>
      </c>
      <c r="B193" s="416" t="s">
        <v>951</v>
      </c>
      <c r="C193" s="375" t="s">
        <v>956</v>
      </c>
      <c r="D193" s="366">
        <v>1</v>
      </c>
      <c r="E193" s="367"/>
      <c r="F193" s="368" t="str">
        <f t="shared" si="49"/>
        <v>Euros</v>
      </c>
      <c r="G193" s="369" t="s">
        <v>624</v>
      </c>
      <c r="H193" s="370" t="str">
        <f t="shared" si="37"/>
        <v>Euros</v>
      </c>
      <c r="I193" s="371">
        <f t="shared" si="38"/>
        <v>0</v>
      </c>
      <c r="J193" s="370">
        <f t="shared" si="39"/>
        <v>0</v>
      </c>
      <c r="K193" s="370" t="str">
        <f t="shared" si="40"/>
        <v/>
      </c>
      <c r="L193" s="370">
        <f t="shared" si="41"/>
        <v>0</v>
      </c>
      <c r="M193" s="370">
        <f t="shared" si="42"/>
        <v>0</v>
      </c>
      <c r="N193" s="370" t="str">
        <f t="shared" si="43"/>
        <v/>
      </c>
      <c r="O193" s="370">
        <f t="shared" si="44"/>
        <v>0</v>
      </c>
      <c r="P193" s="370">
        <f t="shared" si="45"/>
        <v>0</v>
      </c>
      <c r="Q193" s="370" t="str">
        <f t="shared" si="46"/>
        <v/>
      </c>
      <c r="R193" s="370">
        <f t="shared" si="47"/>
        <v>0</v>
      </c>
      <c r="S193" s="370" t="str">
        <f t="shared" si="48"/>
        <v>Euros</v>
      </c>
      <c r="T193" s="370"/>
      <c r="U193" s="370"/>
      <c r="V193" s="372" t="e">
        <f>UPPER(LEFT(#REF!,1))&amp;MID(#REF!,2,255)</f>
        <v>#REF!</v>
      </c>
    </row>
    <row r="194" spans="1:22" ht="17.399999999999999" x14ac:dyDescent="0.4">
      <c r="A194" s="381" t="s">
        <v>343</v>
      </c>
      <c r="B194" s="50" t="s">
        <v>344</v>
      </c>
      <c r="C194" s="375" t="s">
        <v>956</v>
      </c>
      <c r="D194" s="366">
        <v>1</v>
      </c>
      <c r="E194" s="367"/>
      <c r="F194" s="368" t="str">
        <f t="shared" si="49"/>
        <v>Euros</v>
      </c>
      <c r="G194" s="369" t="s">
        <v>624</v>
      </c>
      <c r="H194" s="370" t="str">
        <f t="shared" si="37"/>
        <v>Euros</v>
      </c>
      <c r="I194" s="371">
        <f t="shared" si="38"/>
        <v>0</v>
      </c>
      <c r="J194" s="370">
        <f t="shared" si="39"/>
        <v>0</v>
      </c>
      <c r="K194" s="370" t="str">
        <f t="shared" si="40"/>
        <v/>
      </c>
      <c r="L194" s="370">
        <f t="shared" si="41"/>
        <v>0</v>
      </c>
      <c r="M194" s="370">
        <f t="shared" si="42"/>
        <v>0</v>
      </c>
      <c r="N194" s="370" t="str">
        <f t="shared" si="43"/>
        <v/>
      </c>
      <c r="O194" s="370">
        <f t="shared" si="44"/>
        <v>0</v>
      </c>
      <c r="P194" s="370">
        <f t="shared" si="45"/>
        <v>0</v>
      </c>
      <c r="Q194" s="370" t="str">
        <f t="shared" si="46"/>
        <v/>
      </c>
      <c r="R194" s="370">
        <f t="shared" si="47"/>
        <v>0</v>
      </c>
      <c r="S194" s="370" t="str">
        <f t="shared" si="48"/>
        <v>Euros</v>
      </c>
      <c r="T194" s="370"/>
      <c r="U194" s="370"/>
      <c r="V194" s="372" t="e">
        <f>UPPER(LEFT(#REF!,1))&amp;MID(#REF!,2,255)</f>
        <v>#REF!</v>
      </c>
    </row>
    <row r="195" spans="1:22" x14ac:dyDescent="0.4">
      <c r="A195" s="381" t="s">
        <v>345</v>
      </c>
      <c r="B195" s="50" t="s">
        <v>833</v>
      </c>
      <c r="C195" s="375" t="s">
        <v>21</v>
      </c>
      <c r="D195" s="366">
        <v>1</v>
      </c>
      <c r="E195" s="367"/>
      <c r="F195" s="368" t="str">
        <f t="shared" si="49"/>
        <v>Euros</v>
      </c>
      <c r="G195" s="369" t="s">
        <v>624</v>
      </c>
      <c r="H195" s="370" t="str">
        <f t="shared" si="37"/>
        <v>Euros</v>
      </c>
      <c r="I195" s="371">
        <f t="shared" si="38"/>
        <v>0</v>
      </c>
      <c r="J195" s="370">
        <f t="shared" si="39"/>
        <v>0</v>
      </c>
      <c r="K195" s="370" t="str">
        <f t="shared" si="40"/>
        <v/>
      </c>
      <c r="L195" s="370">
        <f t="shared" si="41"/>
        <v>0</v>
      </c>
      <c r="M195" s="370">
        <f t="shared" si="42"/>
        <v>0</v>
      </c>
      <c r="N195" s="370" t="str">
        <f t="shared" si="43"/>
        <v/>
      </c>
      <c r="O195" s="370">
        <f t="shared" si="44"/>
        <v>0</v>
      </c>
      <c r="P195" s="370">
        <f t="shared" si="45"/>
        <v>0</v>
      </c>
      <c r="Q195" s="370" t="str">
        <f t="shared" si="46"/>
        <v/>
      </c>
      <c r="R195" s="370">
        <f t="shared" si="47"/>
        <v>0</v>
      </c>
      <c r="S195" s="370" t="str">
        <f t="shared" si="48"/>
        <v>Euros</v>
      </c>
      <c r="T195" s="370"/>
      <c r="U195" s="370"/>
      <c r="V195" s="372" t="e">
        <f>UPPER(LEFT(#REF!,1))&amp;MID(#REF!,2,255)</f>
        <v>#REF!</v>
      </c>
    </row>
    <row r="196" spans="1:22" ht="17.399999999999999" x14ac:dyDescent="0.4">
      <c r="A196" s="381" t="s">
        <v>673</v>
      </c>
      <c r="B196" s="417" t="s">
        <v>672</v>
      </c>
      <c r="C196" s="403" t="s">
        <v>956</v>
      </c>
      <c r="D196" s="366">
        <v>1</v>
      </c>
      <c r="E196" s="367"/>
      <c r="F196" s="368" t="str">
        <f>UPPER(LEFT(H196,1))&amp;MID(H196,2,255)</f>
        <v>Euros</v>
      </c>
      <c r="G196" s="369" t="s">
        <v>624</v>
      </c>
      <c r="H196" s="370" t="str">
        <f>K196&amp;N196&amp;Q196&amp;S196</f>
        <v>Euros</v>
      </c>
      <c r="I196" s="371">
        <f>+E196</f>
        <v>0</v>
      </c>
      <c r="J196" s="370">
        <f>INT(I196/1000000000)</f>
        <v>0</v>
      </c>
      <c r="K196" s="370" t="str">
        <f>VLOOKUP(J196,offre,2,FALSE)&amp;IF(J196=0,"",IF(J196=1,"milliard ","milliards "))</f>
        <v/>
      </c>
      <c r="L196" s="370">
        <f>+I196-J196*1000000000</f>
        <v>0</v>
      </c>
      <c r="M196" s="370">
        <f>INT(L196/1000000)</f>
        <v>0</v>
      </c>
      <c r="N196" s="370" t="str">
        <f>VLOOKUP(M196,offre,2,FALSE)&amp;IF(M196=0,"",IF(M196=1,"million ","millions "))</f>
        <v/>
      </c>
      <c r="O196" s="370">
        <f>+L196-M196*1000000</f>
        <v>0</v>
      </c>
      <c r="P196" s="370">
        <f>INT(O196/1000)</f>
        <v>0</v>
      </c>
      <c r="Q196" s="370" t="str">
        <f>IF(P196=0,"",IF(P196=1,"mille ",VLOOKUP(P196,offre,2,FALSE)&amp;"mille "))</f>
        <v/>
      </c>
      <c r="R196" s="370">
        <f>+O196-P196*1000</f>
        <v>0</v>
      </c>
      <c r="S196" s="370" t="str">
        <f>VLOOKUP(R196,offre,2,FALSE)&amp;"Euros"</f>
        <v>Euros</v>
      </c>
      <c r="T196" s="370"/>
      <c r="U196" s="370"/>
      <c r="V196" s="372" t="e">
        <f>UPPER(LEFT(#REF!,1))&amp;MID(#REF!,2,255)</f>
        <v>#REF!</v>
      </c>
    </row>
    <row r="197" spans="1:22" x14ac:dyDescent="0.4">
      <c r="A197" s="397" t="s">
        <v>610</v>
      </c>
      <c r="B197" s="61" t="s">
        <v>182</v>
      </c>
      <c r="C197" s="375"/>
      <c r="D197" s="376"/>
      <c r="E197" s="367"/>
      <c r="F197" s="368"/>
      <c r="G197" s="369" t="s">
        <v>624</v>
      </c>
      <c r="H197" s="370" t="str">
        <f t="shared" si="37"/>
        <v>Euros</v>
      </c>
      <c r="I197" s="371">
        <f t="shared" si="38"/>
        <v>0</v>
      </c>
      <c r="J197" s="370">
        <f t="shared" si="39"/>
        <v>0</v>
      </c>
      <c r="K197" s="370" t="str">
        <f t="shared" si="40"/>
        <v/>
      </c>
      <c r="L197" s="370">
        <f t="shared" si="41"/>
        <v>0</v>
      </c>
      <c r="M197" s="370">
        <f t="shared" si="42"/>
        <v>0</v>
      </c>
      <c r="N197" s="370" t="str">
        <f t="shared" si="43"/>
        <v/>
      </c>
      <c r="O197" s="370">
        <f t="shared" si="44"/>
        <v>0</v>
      </c>
      <c r="P197" s="370">
        <f t="shared" si="45"/>
        <v>0</v>
      </c>
      <c r="Q197" s="370" t="str">
        <f t="shared" si="46"/>
        <v/>
      </c>
      <c r="R197" s="370">
        <f t="shared" si="47"/>
        <v>0</v>
      </c>
      <c r="S197" s="370" t="str">
        <f t="shared" si="48"/>
        <v>Euros</v>
      </c>
      <c r="T197" s="370"/>
      <c r="U197" s="370"/>
      <c r="V197" s="372" t="e">
        <f>UPPER(LEFT(#REF!,1))&amp;MID(#REF!,2,255)</f>
        <v>#REF!</v>
      </c>
    </row>
    <row r="198" spans="1:22" x14ac:dyDescent="0.4">
      <c r="A198" s="381" t="s">
        <v>611</v>
      </c>
      <c r="B198" s="416" t="s">
        <v>712</v>
      </c>
      <c r="C198" s="375" t="s">
        <v>101</v>
      </c>
      <c r="D198" s="366">
        <v>1</v>
      </c>
      <c r="E198" s="367"/>
      <c r="F198" s="368" t="str">
        <f t="shared" si="49"/>
        <v>Euros</v>
      </c>
      <c r="G198" s="369" t="s">
        <v>624</v>
      </c>
      <c r="H198" s="370" t="str">
        <f t="shared" si="37"/>
        <v>Euros</v>
      </c>
      <c r="I198" s="371">
        <f t="shared" si="38"/>
        <v>0</v>
      </c>
      <c r="J198" s="370">
        <f t="shared" si="39"/>
        <v>0</v>
      </c>
      <c r="K198" s="370" t="str">
        <f t="shared" si="40"/>
        <v/>
      </c>
      <c r="L198" s="370">
        <f t="shared" si="41"/>
        <v>0</v>
      </c>
      <c r="M198" s="370">
        <f t="shared" si="42"/>
        <v>0</v>
      </c>
      <c r="N198" s="370" t="str">
        <f t="shared" si="43"/>
        <v/>
      </c>
      <c r="O198" s="370">
        <f t="shared" si="44"/>
        <v>0</v>
      </c>
      <c r="P198" s="370">
        <f t="shared" si="45"/>
        <v>0</v>
      </c>
      <c r="Q198" s="370" t="str">
        <f t="shared" si="46"/>
        <v/>
      </c>
      <c r="R198" s="370">
        <f t="shared" si="47"/>
        <v>0</v>
      </c>
      <c r="S198" s="370" t="str">
        <f t="shared" si="48"/>
        <v>Euros</v>
      </c>
      <c r="T198" s="370"/>
      <c r="U198" s="370"/>
      <c r="V198" s="372" t="e">
        <f>UPPER(LEFT(#REF!,1))&amp;MID(#REF!,2,255)</f>
        <v>#REF!</v>
      </c>
    </row>
    <row r="199" spans="1:22" x14ac:dyDescent="0.4">
      <c r="A199" s="381" t="s">
        <v>612</v>
      </c>
      <c r="B199" s="50" t="s">
        <v>344</v>
      </c>
      <c r="C199" s="375" t="s">
        <v>101</v>
      </c>
      <c r="D199" s="366">
        <v>1</v>
      </c>
      <c r="E199" s="367"/>
      <c r="F199" s="368" t="str">
        <f t="shared" si="49"/>
        <v>Euros</v>
      </c>
      <c r="G199" s="369" t="s">
        <v>624</v>
      </c>
      <c r="H199" s="370" t="str">
        <f t="shared" si="37"/>
        <v>Euros</v>
      </c>
      <c r="I199" s="371">
        <f t="shared" si="38"/>
        <v>0</v>
      </c>
      <c r="J199" s="370">
        <f t="shared" si="39"/>
        <v>0</v>
      </c>
      <c r="K199" s="370" t="str">
        <f t="shared" si="40"/>
        <v/>
      </c>
      <c r="L199" s="370">
        <f t="shared" si="41"/>
        <v>0</v>
      </c>
      <c r="M199" s="370">
        <f t="shared" si="42"/>
        <v>0</v>
      </c>
      <c r="N199" s="370" t="str">
        <f t="shared" si="43"/>
        <v/>
      </c>
      <c r="O199" s="370">
        <f t="shared" si="44"/>
        <v>0</v>
      </c>
      <c r="P199" s="370">
        <f t="shared" si="45"/>
        <v>0</v>
      </c>
      <c r="Q199" s="370" t="str">
        <f t="shared" si="46"/>
        <v/>
      </c>
      <c r="R199" s="370">
        <f t="shared" si="47"/>
        <v>0</v>
      </c>
      <c r="S199" s="370" t="str">
        <f t="shared" si="48"/>
        <v>Euros</v>
      </c>
      <c r="T199" s="370"/>
      <c r="U199" s="370"/>
      <c r="V199" s="372" t="e">
        <f>UPPER(LEFT(#REF!,1))&amp;MID(#REF!,2,255)</f>
        <v>#REF!</v>
      </c>
    </row>
    <row r="200" spans="1:22" x14ac:dyDescent="0.4">
      <c r="A200" s="381"/>
      <c r="B200" s="75" t="s">
        <v>347</v>
      </c>
      <c r="C200" s="43"/>
      <c r="D200" s="376"/>
      <c r="E200" s="367"/>
      <c r="F200" s="368"/>
      <c r="G200" s="369" t="s">
        <v>624</v>
      </c>
      <c r="H200" s="370" t="str">
        <f t="shared" si="37"/>
        <v>Euros</v>
      </c>
      <c r="I200" s="371">
        <f t="shared" si="38"/>
        <v>0</v>
      </c>
      <c r="J200" s="370">
        <f t="shared" si="39"/>
        <v>0</v>
      </c>
      <c r="K200" s="370" t="str">
        <f t="shared" si="40"/>
        <v/>
      </c>
      <c r="L200" s="370">
        <f t="shared" si="41"/>
        <v>0</v>
      </c>
      <c r="M200" s="370">
        <f t="shared" si="42"/>
        <v>0</v>
      </c>
      <c r="N200" s="370" t="str">
        <f t="shared" si="43"/>
        <v/>
      </c>
      <c r="O200" s="370">
        <f t="shared" si="44"/>
        <v>0</v>
      </c>
      <c r="P200" s="370">
        <f t="shared" si="45"/>
        <v>0</v>
      </c>
      <c r="Q200" s="370" t="str">
        <f t="shared" si="46"/>
        <v/>
      </c>
      <c r="R200" s="370">
        <f t="shared" si="47"/>
        <v>0</v>
      </c>
      <c r="S200" s="370" t="str">
        <f t="shared" si="48"/>
        <v>Euros</v>
      </c>
      <c r="T200" s="370"/>
      <c r="U200" s="370"/>
      <c r="V200" s="372" t="e">
        <f>UPPER(LEFT(#REF!,1))&amp;MID(#REF!,2,255)</f>
        <v>#REF!</v>
      </c>
    </row>
    <row r="201" spans="1:22" x14ac:dyDescent="0.4">
      <c r="A201" s="381"/>
      <c r="B201" s="37"/>
      <c r="C201" s="381"/>
      <c r="D201" s="382"/>
      <c r="E201" s="367"/>
      <c r="F201" s="368"/>
      <c r="G201" s="369" t="s">
        <v>624</v>
      </c>
      <c r="H201" s="370" t="str">
        <f t="shared" si="37"/>
        <v>Euros</v>
      </c>
      <c r="I201" s="371">
        <f t="shared" si="38"/>
        <v>0</v>
      </c>
      <c r="J201" s="370">
        <f t="shared" si="39"/>
        <v>0</v>
      </c>
      <c r="K201" s="370" t="str">
        <f t="shared" si="40"/>
        <v/>
      </c>
      <c r="L201" s="370">
        <f t="shared" si="41"/>
        <v>0</v>
      </c>
      <c r="M201" s="370">
        <f t="shared" si="42"/>
        <v>0</v>
      </c>
      <c r="N201" s="370" t="str">
        <f t="shared" si="43"/>
        <v/>
      </c>
      <c r="O201" s="370">
        <f t="shared" si="44"/>
        <v>0</v>
      </c>
      <c r="P201" s="370">
        <f t="shared" si="45"/>
        <v>0</v>
      </c>
      <c r="Q201" s="370" t="str">
        <f t="shared" si="46"/>
        <v/>
      </c>
      <c r="R201" s="370">
        <f t="shared" si="47"/>
        <v>0</v>
      </c>
      <c r="S201" s="370" t="str">
        <f t="shared" si="48"/>
        <v>Euros</v>
      </c>
      <c r="T201" s="370"/>
      <c r="U201" s="370"/>
      <c r="V201" s="372" t="e">
        <f>UPPER(LEFT(#REF!,1))&amp;MID(#REF!,2,255)</f>
        <v>#REF!</v>
      </c>
    </row>
    <row r="202" spans="1:22" x14ac:dyDescent="0.4">
      <c r="A202" s="396" t="s">
        <v>348</v>
      </c>
      <c r="B202" s="61" t="s">
        <v>349</v>
      </c>
      <c r="C202" s="375"/>
      <c r="D202" s="376"/>
      <c r="E202" s="367"/>
      <c r="F202" s="368"/>
      <c r="G202" s="369" t="s">
        <v>624</v>
      </c>
      <c r="H202" s="370" t="str">
        <f t="shared" si="37"/>
        <v>Euros</v>
      </c>
      <c r="I202" s="371">
        <f t="shared" si="38"/>
        <v>0</v>
      </c>
      <c r="J202" s="370">
        <f t="shared" si="39"/>
        <v>0</v>
      </c>
      <c r="K202" s="370" t="str">
        <f t="shared" si="40"/>
        <v/>
      </c>
      <c r="L202" s="370">
        <f t="shared" si="41"/>
        <v>0</v>
      </c>
      <c r="M202" s="370">
        <f t="shared" si="42"/>
        <v>0</v>
      </c>
      <c r="N202" s="370" t="str">
        <f t="shared" si="43"/>
        <v/>
      </c>
      <c r="O202" s="370">
        <f t="shared" si="44"/>
        <v>0</v>
      </c>
      <c r="P202" s="370">
        <f t="shared" si="45"/>
        <v>0</v>
      </c>
      <c r="Q202" s="370" t="str">
        <f t="shared" si="46"/>
        <v/>
      </c>
      <c r="R202" s="370">
        <f t="shared" si="47"/>
        <v>0</v>
      </c>
      <c r="S202" s="370" t="str">
        <f t="shared" si="48"/>
        <v>Euros</v>
      </c>
      <c r="T202" s="370"/>
      <c r="U202" s="370"/>
      <c r="V202" s="372" t="e">
        <f>UPPER(LEFT(#REF!,1))&amp;MID(#REF!,2,255)</f>
        <v>#REF!</v>
      </c>
    </row>
    <row r="203" spans="1:22" x14ac:dyDescent="0.4">
      <c r="A203" s="397" t="s">
        <v>350</v>
      </c>
      <c r="B203" s="61" t="s">
        <v>67</v>
      </c>
      <c r="C203" s="375"/>
      <c r="D203" s="376"/>
      <c r="E203" s="384"/>
      <c r="F203" s="368"/>
      <c r="G203" s="369" t="s">
        <v>624</v>
      </c>
      <c r="H203" s="370" t="str">
        <f t="shared" si="37"/>
        <v>Euros</v>
      </c>
      <c r="I203" s="371">
        <f t="shared" si="38"/>
        <v>0</v>
      </c>
      <c r="J203" s="370">
        <f t="shared" si="39"/>
        <v>0</v>
      </c>
      <c r="K203" s="370" t="str">
        <f t="shared" si="40"/>
        <v/>
      </c>
      <c r="L203" s="370">
        <f t="shared" si="41"/>
        <v>0</v>
      </c>
      <c r="M203" s="370">
        <f t="shared" si="42"/>
        <v>0</v>
      </c>
      <c r="N203" s="370" t="str">
        <f t="shared" si="43"/>
        <v/>
      </c>
      <c r="O203" s="370">
        <f t="shared" si="44"/>
        <v>0</v>
      </c>
      <c r="P203" s="370">
        <f t="shared" si="45"/>
        <v>0</v>
      </c>
      <c r="Q203" s="370" t="str">
        <f t="shared" si="46"/>
        <v/>
      </c>
      <c r="R203" s="370">
        <f t="shared" si="47"/>
        <v>0</v>
      </c>
      <c r="S203" s="370" t="str">
        <f t="shared" si="48"/>
        <v>Euros</v>
      </c>
      <c r="T203" s="370"/>
      <c r="U203" s="370"/>
      <c r="V203" s="372" t="e">
        <f>UPPER(LEFT(#REF!,1))&amp;MID(#REF!,2,255)</f>
        <v>#REF!</v>
      </c>
    </row>
    <row r="204" spans="1:22" x14ac:dyDescent="0.4">
      <c r="A204" s="397" t="s">
        <v>351</v>
      </c>
      <c r="B204" s="40" t="s">
        <v>352</v>
      </c>
      <c r="C204" s="375"/>
      <c r="D204" s="376"/>
      <c r="E204" s="384"/>
      <c r="F204" s="368"/>
      <c r="G204" s="369" t="s">
        <v>624</v>
      </c>
      <c r="H204" s="370" t="str">
        <f t="shared" si="37"/>
        <v>Euros</v>
      </c>
      <c r="I204" s="371">
        <f t="shared" si="38"/>
        <v>0</v>
      </c>
      <c r="J204" s="370">
        <f t="shared" si="39"/>
        <v>0</v>
      </c>
      <c r="K204" s="370" t="str">
        <f t="shared" si="40"/>
        <v/>
      </c>
      <c r="L204" s="370">
        <f t="shared" si="41"/>
        <v>0</v>
      </c>
      <c r="M204" s="370">
        <f t="shared" si="42"/>
        <v>0</v>
      </c>
      <c r="N204" s="370" t="str">
        <f t="shared" si="43"/>
        <v/>
      </c>
      <c r="O204" s="370">
        <f t="shared" si="44"/>
        <v>0</v>
      </c>
      <c r="P204" s="370">
        <f t="shared" si="45"/>
        <v>0</v>
      </c>
      <c r="Q204" s="370" t="str">
        <f t="shared" si="46"/>
        <v/>
      </c>
      <c r="R204" s="370">
        <f t="shared" si="47"/>
        <v>0</v>
      </c>
      <c r="S204" s="370" t="str">
        <f t="shared" si="48"/>
        <v>Euros</v>
      </c>
      <c r="T204" s="370"/>
      <c r="U204" s="370"/>
      <c r="V204" s="372" t="e">
        <f>UPPER(LEFT(#REF!,1))&amp;MID(#REF!,2,255)</f>
        <v>#REF!</v>
      </c>
    </row>
    <row r="205" spans="1:22" x14ac:dyDescent="0.4">
      <c r="A205" s="381" t="s">
        <v>773</v>
      </c>
      <c r="B205" s="50" t="s">
        <v>354</v>
      </c>
      <c r="C205" s="375" t="s">
        <v>355</v>
      </c>
      <c r="D205" s="366">
        <v>1</v>
      </c>
      <c r="E205" s="367"/>
      <c r="F205" s="368" t="str">
        <f t="shared" si="49"/>
        <v>Euros</v>
      </c>
      <c r="G205" s="369" t="s">
        <v>624</v>
      </c>
      <c r="H205" s="370" t="str">
        <f t="shared" si="37"/>
        <v>Euros</v>
      </c>
      <c r="I205" s="371">
        <f t="shared" si="38"/>
        <v>0</v>
      </c>
      <c r="J205" s="370">
        <f t="shared" si="39"/>
        <v>0</v>
      </c>
      <c r="K205" s="370" t="str">
        <f t="shared" si="40"/>
        <v/>
      </c>
      <c r="L205" s="370">
        <f t="shared" si="41"/>
        <v>0</v>
      </c>
      <c r="M205" s="370">
        <f t="shared" si="42"/>
        <v>0</v>
      </c>
      <c r="N205" s="370" t="str">
        <f t="shared" si="43"/>
        <v/>
      </c>
      <c r="O205" s="370">
        <f t="shared" si="44"/>
        <v>0</v>
      </c>
      <c r="P205" s="370">
        <f t="shared" si="45"/>
        <v>0</v>
      </c>
      <c r="Q205" s="370" t="str">
        <f t="shared" si="46"/>
        <v/>
      </c>
      <c r="R205" s="370">
        <f t="shared" si="47"/>
        <v>0</v>
      </c>
      <c r="S205" s="370" t="str">
        <f t="shared" si="48"/>
        <v>Euros</v>
      </c>
      <c r="T205" s="370"/>
      <c r="U205" s="370"/>
      <c r="V205" s="372" t="e">
        <f>UPPER(LEFT(#REF!,1))&amp;MID(#REF!,2,255)</f>
        <v>#REF!</v>
      </c>
    </row>
    <row r="206" spans="1:22" x14ac:dyDescent="0.4">
      <c r="A206" s="115" t="s">
        <v>774</v>
      </c>
      <c r="B206" s="418" t="s">
        <v>700</v>
      </c>
      <c r="C206" s="375" t="s">
        <v>21</v>
      </c>
      <c r="D206" s="376">
        <v>1</v>
      </c>
      <c r="E206" s="367"/>
      <c r="F206" s="368" t="str">
        <f t="shared" si="49"/>
        <v>Euros</v>
      </c>
      <c r="G206" s="369" t="s">
        <v>624</v>
      </c>
      <c r="H206" s="370" t="str">
        <f t="shared" si="37"/>
        <v>Euros</v>
      </c>
      <c r="I206" s="371">
        <f t="shared" si="38"/>
        <v>0</v>
      </c>
      <c r="J206" s="370">
        <f t="shared" si="39"/>
        <v>0</v>
      </c>
      <c r="K206" s="370" t="str">
        <f t="shared" si="40"/>
        <v/>
      </c>
      <c r="L206" s="370">
        <f t="shared" si="41"/>
        <v>0</v>
      </c>
      <c r="M206" s="370">
        <f t="shared" si="42"/>
        <v>0</v>
      </c>
      <c r="N206" s="370" t="str">
        <f t="shared" si="43"/>
        <v/>
      </c>
      <c r="O206" s="370">
        <f t="shared" si="44"/>
        <v>0</v>
      </c>
      <c r="P206" s="370">
        <f t="shared" si="45"/>
        <v>0</v>
      </c>
      <c r="Q206" s="370" t="str">
        <f t="shared" si="46"/>
        <v/>
      </c>
      <c r="R206" s="370">
        <f t="shared" si="47"/>
        <v>0</v>
      </c>
      <c r="S206" s="370" t="str">
        <f t="shared" si="48"/>
        <v>Euros</v>
      </c>
      <c r="T206" s="370"/>
      <c r="U206" s="370"/>
      <c r="V206" s="372" t="e">
        <f>UPPER(LEFT(#REF!,1))&amp;MID(#REF!,2,255)</f>
        <v>#REF!</v>
      </c>
    </row>
    <row r="207" spans="1:22" x14ac:dyDescent="0.4">
      <c r="A207" s="397" t="s">
        <v>353</v>
      </c>
      <c r="B207" s="40" t="s">
        <v>363</v>
      </c>
      <c r="C207" s="375"/>
      <c r="D207" s="376"/>
      <c r="E207" s="367"/>
      <c r="F207" s="368"/>
      <c r="G207" s="369" t="s">
        <v>624</v>
      </c>
      <c r="H207" s="370" t="str">
        <f t="shared" si="37"/>
        <v>Euros</v>
      </c>
      <c r="I207" s="371">
        <f t="shared" si="38"/>
        <v>0</v>
      </c>
      <c r="J207" s="370">
        <f t="shared" si="39"/>
        <v>0</v>
      </c>
      <c r="K207" s="370" t="str">
        <f t="shared" si="40"/>
        <v/>
      </c>
      <c r="L207" s="370">
        <f t="shared" si="41"/>
        <v>0</v>
      </c>
      <c r="M207" s="370">
        <f t="shared" si="42"/>
        <v>0</v>
      </c>
      <c r="N207" s="370" t="str">
        <f t="shared" si="43"/>
        <v/>
      </c>
      <c r="O207" s="370">
        <f t="shared" si="44"/>
        <v>0</v>
      </c>
      <c r="P207" s="370">
        <f t="shared" si="45"/>
        <v>0</v>
      </c>
      <c r="Q207" s="370" t="str">
        <f t="shared" si="46"/>
        <v/>
      </c>
      <c r="R207" s="370">
        <f t="shared" si="47"/>
        <v>0</v>
      </c>
      <c r="S207" s="370" t="str">
        <f t="shared" si="48"/>
        <v>Euros</v>
      </c>
      <c r="T207" s="370"/>
      <c r="U207" s="370"/>
      <c r="V207" s="372" t="e">
        <f>UPPER(LEFT(#REF!,1))&amp;MID(#REF!,2,255)</f>
        <v>#REF!</v>
      </c>
    </row>
    <row r="208" spans="1:22" ht="33.6" x14ac:dyDescent="0.4">
      <c r="A208" s="381" t="s">
        <v>772</v>
      </c>
      <c r="B208" s="41" t="s">
        <v>702</v>
      </c>
      <c r="C208" s="375" t="s">
        <v>21</v>
      </c>
      <c r="D208" s="376">
        <v>1</v>
      </c>
      <c r="E208" s="419"/>
      <c r="F208" s="368" t="str">
        <f t="shared" si="49"/>
        <v>Euros</v>
      </c>
      <c r="G208" s="369" t="s">
        <v>624</v>
      </c>
      <c r="H208" s="370" t="str">
        <f t="shared" ref="H208:H264" si="50">K208&amp;N208&amp;Q208&amp;S208</f>
        <v>Euros</v>
      </c>
      <c r="I208" s="371">
        <f t="shared" ref="I208:I264" si="51">+E208</f>
        <v>0</v>
      </c>
      <c r="J208" s="370">
        <f t="shared" ref="J208:J264" si="52">INT(I208/1000000000)</f>
        <v>0</v>
      </c>
      <c r="K208" s="370" t="str">
        <f t="shared" ref="K208:K264" si="53">VLOOKUP(J208,offre,2,FALSE)&amp;IF(J208=0,"",IF(J208=1,"milliard ","milliards "))</f>
        <v/>
      </c>
      <c r="L208" s="370">
        <f t="shared" ref="L208:L264" si="54">+I208-J208*1000000000</f>
        <v>0</v>
      </c>
      <c r="M208" s="370">
        <f t="shared" ref="M208:M264" si="55">INT(L208/1000000)</f>
        <v>0</v>
      </c>
      <c r="N208" s="370" t="str">
        <f t="shared" ref="N208:N264" si="56">VLOOKUP(M208,offre,2,FALSE)&amp;IF(M208=0,"",IF(M208=1,"million ","millions "))</f>
        <v/>
      </c>
      <c r="O208" s="370">
        <f t="shared" ref="O208:O264" si="57">+L208-M208*1000000</f>
        <v>0</v>
      </c>
      <c r="P208" s="370">
        <f t="shared" ref="P208:P264" si="58">INT(O208/1000)</f>
        <v>0</v>
      </c>
      <c r="Q208" s="370" t="str">
        <f t="shared" ref="Q208:Q264" si="59">IF(P208=0,"",IF(P208=1,"mille ",VLOOKUP(P208,offre,2,FALSE)&amp;"mille "))</f>
        <v/>
      </c>
      <c r="R208" s="370">
        <f t="shared" ref="R208:R264" si="60">+O208-P208*1000</f>
        <v>0</v>
      </c>
      <c r="S208" s="370" t="str">
        <f t="shared" ref="S208:S264" si="61">VLOOKUP(R208,offre,2,FALSE)&amp;"Euros"</f>
        <v>Euros</v>
      </c>
      <c r="T208" s="370"/>
      <c r="U208" s="370"/>
      <c r="V208" s="372" t="e">
        <f>UPPER(LEFT(#REF!,1))&amp;MID(#REF!,2,255)</f>
        <v>#REF!</v>
      </c>
    </row>
    <row r="209" spans="1:22" x14ac:dyDescent="0.4">
      <c r="A209" s="397" t="s">
        <v>356</v>
      </c>
      <c r="B209" s="61" t="s">
        <v>370</v>
      </c>
      <c r="C209" s="375"/>
      <c r="D209" s="376"/>
      <c r="E209" s="367"/>
      <c r="F209" s="368"/>
      <c r="G209" s="369" t="s">
        <v>624</v>
      </c>
      <c r="H209" s="370" t="str">
        <f t="shared" si="50"/>
        <v>Euros</v>
      </c>
      <c r="I209" s="371">
        <f t="shared" si="51"/>
        <v>0</v>
      </c>
      <c r="J209" s="370">
        <f t="shared" si="52"/>
        <v>0</v>
      </c>
      <c r="K209" s="370" t="str">
        <f t="shared" si="53"/>
        <v/>
      </c>
      <c r="L209" s="370">
        <f t="shared" si="54"/>
        <v>0</v>
      </c>
      <c r="M209" s="370">
        <f t="shared" si="55"/>
        <v>0</v>
      </c>
      <c r="N209" s="370" t="str">
        <f t="shared" si="56"/>
        <v/>
      </c>
      <c r="O209" s="370">
        <f t="shared" si="57"/>
        <v>0</v>
      </c>
      <c r="P209" s="370">
        <f t="shared" si="58"/>
        <v>0</v>
      </c>
      <c r="Q209" s="370" t="str">
        <f t="shared" si="59"/>
        <v/>
      </c>
      <c r="R209" s="370">
        <f t="shared" si="60"/>
        <v>0</v>
      </c>
      <c r="S209" s="370" t="str">
        <f t="shared" si="61"/>
        <v>Euros</v>
      </c>
      <c r="T209" s="370"/>
      <c r="U209" s="370"/>
      <c r="V209" s="372" t="e">
        <f>UPPER(LEFT(#REF!,1))&amp;MID(#REF!,2,255)</f>
        <v>#REF!</v>
      </c>
    </row>
    <row r="210" spans="1:22" x14ac:dyDescent="0.4">
      <c r="A210" s="381" t="s">
        <v>775</v>
      </c>
      <c r="B210" s="420" t="s">
        <v>372</v>
      </c>
      <c r="C210" s="375" t="s">
        <v>334</v>
      </c>
      <c r="D210" s="366">
        <v>1</v>
      </c>
      <c r="E210" s="367"/>
      <c r="F210" s="368" t="str">
        <f t="shared" ref="F210:F263" si="62">UPPER(LEFT(H210,1))&amp;MID(H210,2,255)</f>
        <v>Euros</v>
      </c>
      <c r="G210" s="369" t="s">
        <v>624</v>
      </c>
      <c r="H210" s="370" t="str">
        <f t="shared" si="50"/>
        <v>Euros</v>
      </c>
      <c r="I210" s="371">
        <f t="shared" si="51"/>
        <v>0</v>
      </c>
      <c r="J210" s="370">
        <f t="shared" si="52"/>
        <v>0</v>
      </c>
      <c r="K210" s="370" t="str">
        <f t="shared" si="53"/>
        <v/>
      </c>
      <c r="L210" s="370">
        <f t="shared" si="54"/>
        <v>0</v>
      </c>
      <c r="M210" s="370">
        <f t="shared" si="55"/>
        <v>0</v>
      </c>
      <c r="N210" s="370" t="str">
        <f t="shared" si="56"/>
        <v/>
      </c>
      <c r="O210" s="370">
        <f t="shared" si="57"/>
        <v>0</v>
      </c>
      <c r="P210" s="370">
        <f t="shared" si="58"/>
        <v>0</v>
      </c>
      <c r="Q210" s="370" t="str">
        <f t="shared" si="59"/>
        <v/>
      </c>
      <c r="R210" s="370">
        <f t="shared" si="60"/>
        <v>0</v>
      </c>
      <c r="S210" s="370" t="str">
        <f t="shared" si="61"/>
        <v>Euros</v>
      </c>
      <c r="T210" s="370"/>
      <c r="U210" s="370"/>
      <c r="V210" s="372" t="e">
        <f>UPPER(LEFT(#REF!,1))&amp;MID(#REF!,2,255)</f>
        <v>#REF!</v>
      </c>
    </row>
    <row r="211" spans="1:22" x14ac:dyDescent="0.4">
      <c r="A211" s="381" t="s">
        <v>776</v>
      </c>
      <c r="B211" s="50" t="s">
        <v>374</v>
      </c>
      <c r="C211" s="375" t="s">
        <v>334</v>
      </c>
      <c r="D211" s="366">
        <v>1</v>
      </c>
      <c r="E211" s="367"/>
      <c r="F211" s="368" t="str">
        <f t="shared" si="62"/>
        <v>Euros</v>
      </c>
      <c r="G211" s="369" t="s">
        <v>624</v>
      </c>
      <c r="H211" s="370" t="str">
        <f t="shared" si="50"/>
        <v>Euros</v>
      </c>
      <c r="I211" s="371">
        <f t="shared" si="51"/>
        <v>0</v>
      </c>
      <c r="J211" s="370">
        <f t="shared" si="52"/>
        <v>0</v>
      </c>
      <c r="K211" s="370" t="str">
        <f t="shared" si="53"/>
        <v/>
      </c>
      <c r="L211" s="370">
        <f t="shared" si="54"/>
        <v>0</v>
      </c>
      <c r="M211" s="370">
        <f t="shared" si="55"/>
        <v>0</v>
      </c>
      <c r="N211" s="370" t="str">
        <f t="shared" si="56"/>
        <v/>
      </c>
      <c r="O211" s="370">
        <f t="shared" si="57"/>
        <v>0</v>
      </c>
      <c r="P211" s="370">
        <f t="shared" si="58"/>
        <v>0</v>
      </c>
      <c r="Q211" s="370" t="str">
        <f t="shared" si="59"/>
        <v/>
      </c>
      <c r="R211" s="370">
        <f t="shared" si="60"/>
        <v>0</v>
      </c>
      <c r="S211" s="370" t="str">
        <f t="shared" si="61"/>
        <v>Euros</v>
      </c>
      <c r="T211" s="370"/>
      <c r="U211" s="370"/>
      <c r="V211" s="372" t="e">
        <f>UPPER(LEFT(#REF!,1))&amp;MID(#REF!,2,255)</f>
        <v>#REF!</v>
      </c>
    </row>
    <row r="212" spans="1:22" x14ac:dyDescent="0.4">
      <c r="A212" s="381" t="s">
        <v>777</v>
      </c>
      <c r="B212" s="50" t="s">
        <v>376</v>
      </c>
      <c r="C212" s="375" t="s">
        <v>334</v>
      </c>
      <c r="D212" s="366">
        <v>1</v>
      </c>
      <c r="E212" s="367"/>
      <c r="F212" s="368" t="str">
        <f t="shared" si="62"/>
        <v>Euros</v>
      </c>
      <c r="G212" s="369" t="s">
        <v>624</v>
      </c>
      <c r="H212" s="370" t="str">
        <f t="shared" si="50"/>
        <v>Euros</v>
      </c>
      <c r="I212" s="371">
        <f t="shared" si="51"/>
        <v>0</v>
      </c>
      <c r="J212" s="370">
        <f t="shared" si="52"/>
        <v>0</v>
      </c>
      <c r="K212" s="370" t="str">
        <f t="shared" si="53"/>
        <v/>
      </c>
      <c r="L212" s="370">
        <f t="shared" si="54"/>
        <v>0</v>
      </c>
      <c r="M212" s="370">
        <f t="shared" si="55"/>
        <v>0</v>
      </c>
      <c r="N212" s="370" t="str">
        <f t="shared" si="56"/>
        <v/>
      </c>
      <c r="O212" s="370">
        <f t="shared" si="57"/>
        <v>0</v>
      </c>
      <c r="P212" s="370">
        <f t="shared" si="58"/>
        <v>0</v>
      </c>
      <c r="Q212" s="370" t="str">
        <f t="shared" si="59"/>
        <v/>
      </c>
      <c r="R212" s="370">
        <f t="shared" si="60"/>
        <v>0</v>
      </c>
      <c r="S212" s="370" t="str">
        <f t="shared" si="61"/>
        <v>Euros</v>
      </c>
      <c r="T212" s="370"/>
      <c r="U212" s="370"/>
      <c r="V212" s="372" t="e">
        <f>UPPER(LEFT(#REF!,1))&amp;MID(#REF!,2,255)</f>
        <v>#REF!</v>
      </c>
    </row>
    <row r="213" spans="1:22" x14ac:dyDescent="0.4">
      <c r="A213" s="381" t="s">
        <v>778</v>
      </c>
      <c r="B213" s="50" t="s">
        <v>378</v>
      </c>
      <c r="C213" s="375" t="s">
        <v>334</v>
      </c>
      <c r="D213" s="366">
        <v>1</v>
      </c>
      <c r="E213" s="367"/>
      <c r="F213" s="368" t="str">
        <f t="shared" si="62"/>
        <v>Euros</v>
      </c>
      <c r="G213" s="369" t="s">
        <v>624</v>
      </c>
      <c r="H213" s="370" t="str">
        <f t="shared" si="50"/>
        <v>Euros</v>
      </c>
      <c r="I213" s="371">
        <f t="shared" si="51"/>
        <v>0</v>
      </c>
      <c r="J213" s="370">
        <f t="shared" si="52"/>
        <v>0</v>
      </c>
      <c r="K213" s="370" t="str">
        <f t="shared" si="53"/>
        <v/>
      </c>
      <c r="L213" s="370">
        <f t="shared" si="54"/>
        <v>0</v>
      </c>
      <c r="M213" s="370">
        <f t="shared" si="55"/>
        <v>0</v>
      </c>
      <c r="N213" s="370" t="str">
        <f t="shared" si="56"/>
        <v/>
      </c>
      <c r="O213" s="370">
        <f t="shared" si="57"/>
        <v>0</v>
      </c>
      <c r="P213" s="370">
        <f t="shared" si="58"/>
        <v>0</v>
      </c>
      <c r="Q213" s="370" t="str">
        <f t="shared" si="59"/>
        <v/>
      </c>
      <c r="R213" s="370">
        <f t="shared" si="60"/>
        <v>0</v>
      </c>
      <c r="S213" s="370" t="str">
        <f t="shared" si="61"/>
        <v>Euros</v>
      </c>
      <c r="T213" s="370"/>
      <c r="U213" s="370"/>
      <c r="V213" s="372" t="e">
        <f>UPPER(LEFT(#REF!,1))&amp;MID(#REF!,2,255)</f>
        <v>#REF!</v>
      </c>
    </row>
    <row r="214" spans="1:22" x14ac:dyDescent="0.4">
      <c r="A214" s="381" t="s">
        <v>779</v>
      </c>
      <c r="B214" s="50" t="s">
        <v>380</v>
      </c>
      <c r="C214" s="375" t="s">
        <v>334</v>
      </c>
      <c r="D214" s="366">
        <v>1</v>
      </c>
      <c r="E214" s="367"/>
      <c r="F214" s="368" t="str">
        <f t="shared" si="62"/>
        <v>Euros</v>
      </c>
      <c r="G214" s="369" t="s">
        <v>624</v>
      </c>
      <c r="H214" s="370" t="str">
        <f t="shared" si="50"/>
        <v>Euros</v>
      </c>
      <c r="I214" s="371">
        <f t="shared" si="51"/>
        <v>0</v>
      </c>
      <c r="J214" s="370">
        <f t="shared" si="52"/>
        <v>0</v>
      </c>
      <c r="K214" s="370" t="str">
        <f t="shared" si="53"/>
        <v/>
      </c>
      <c r="L214" s="370">
        <f t="shared" si="54"/>
        <v>0</v>
      </c>
      <c r="M214" s="370">
        <f t="shared" si="55"/>
        <v>0</v>
      </c>
      <c r="N214" s="370" t="str">
        <f t="shared" si="56"/>
        <v/>
      </c>
      <c r="O214" s="370">
        <f t="shared" si="57"/>
        <v>0</v>
      </c>
      <c r="P214" s="370">
        <f t="shared" si="58"/>
        <v>0</v>
      </c>
      <c r="Q214" s="370" t="str">
        <f t="shared" si="59"/>
        <v/>
      </c>
      <c r="R214" s="370">
        <f t="shared" si="60"/>
        <v>0</v>
      </c>
      <c r="S214" s="370" t="str">
        <f t="shared" si="61"/>
        <v>Euros</v>
      </c>
      <c r="T214" s="370"/>
      <c r="U214" s="370"/>
      <c r="V214" s="372" t="e">
        <f>UPPER(LEFT(#REF!,1))&amp;MID(#REF!,2,255)</f>
        <v>#REF!</v>
      </c>
    </row>
    <row r="215" spans="1:22" x14ac:dyDescent="0.4">
      <c r="A215" s="397" t="s">
        <v>381</v>
      </c>
      <c r="B215" s="61" t="s">
        <v>182</v>
      </c>
      <c r="C215" s="375"/>
      <c r="D215" s="376"/>
      <c r="E215" s="367"/>
      <c r="F215" s="368"/>
      <c r="G215" s="369" t="s">
        <v>624</v>
      </c>
      <c r="H215" s="370" t="str">
        <f>K215&amp;N215&amp;Q215&amp;S215</f>
        <v>Euros</v>
      </c>
      <c r="I215" s="371">
        <f>+E215</f>
        <v>0</v>
      </c>
      <c r="J215" s="370">
        <f>INT(I215/1000000000)</f>
        <v>0</v>
      </c>
      <c r="K215" s="370" t="str">
        <f>VLOOKUP(J215,offre,2,FALSE)&amp;IF(J215=0,"",IF(J215=1,"milliard ","milliards "))</f>
        <v/>
      </c>
      <c r="L215" s="370">
        <f>+I215-J215*1000000000</f>
        <v>0</v>
      </c>
      <c r="M215" s="370">
        <f>INT(L215/1000000)</f>
        <v>0</v>
      </c>
      <c r="N215" s="370" t="str">
        <f>VLOOKUP(M215,offre,2,FALSE)&amp;IF(M215=0,"",IF(M215=1,"million ","millions "))</f>
        <v/>
      </c>
      <c r="O215" s="370">
        <f>+L215-M215*1000000</f>
        <v>0</v>
      </c>
      <c r="P215" s="370">
        <f>INT(O215/1000)</f>
        <v>0</v>
      </c>
      <c r="Q215" s="370" t="str">
        <f>IF(P215=0,"",IF(P215=1,"mille ",VLOOKUP(P215,offre,2,FALSE)&amp;"mille "))</f>
        <v/>
      </c>
      <c r="R215" s="370">
        <f>+O215-P215*1000</f>
        <v>0</v>
      </c>
      <c r="S215" s="370" t="str">
        <f>VLOOKUP(R215,offre,2,FALSE)&amp;"Euros"</f>
        <v>Euros</v>
      </c>
      <c r="T215" s="370"/>
      <c r="U215" s="370"/>
      <c r="V215" s="372" t="e">
        <f>UPPER(LEFT(#REF!,1))&amp;MID(#REF!,2,255)</f>
        <v>#REF!</v>
      </c>
    </row>
    <row r="216" spans="1:22" x14ac:dyDescent="0.4">
      <c r="A216" s="397" t="s">
        <v>382</v>
      </c>
      <c r="B216" s="40" t="s">
        <v>352</v>
      </c>
      <c r="C216" s="375"/>
      <c r="D216" s="376"/>
      <c r="E216" s="384"/>
      <c r="F216" s="368"/>
      <c r="G216" s="369" t="s">
        <v>624</v>
      </c>
      <c r="H216" s="370" t="str">
        <f>K216&amp;N216&amp;Q216&amp;S216</f>
        <v>Euros</v>
      </c>
      <c r="I216" s="371">
        <f>+E216</f>
        <v>0</v>
      </c>
      <c r="J216" s="370">
        <f>INT(I216/1000000000)</f>
        <v>0</v>
      </c>
      <c r="K216" s="370" t="str">
        <f>VLOOKUP(J216,offre,2,FALSE)&amp;IF(J216=0,"",IF(J216=1,"milliard ","milliards "))</f>
        <v/>
      </c>
      <c r="L216" s="370">
        <f>+I216-J216*1000000000</f>
        <v>0</v>
      </c>
      <c r="M216" s="370">
        <f>INT(L216/1000000)</f>
        <v>0</v>
      </c>
      <c r="N216" s="370" t="str">
        <f>VLOOKUP(M216,offre,2,FALSE)&amp;IF(M216=0,"",IF(M216=1,"million ","millions "))</f>
        <v/>
      </c>
      <c r="O216" s="370">
        <f>+L216-M216*1000000</f>
        <v>0</v>
      </c>
      <c r="P216" s="370">
        <f>INT(O216/1000)</f>
        <v>0</v>
      </c>
      <c r="Q216" s="370" t="str">
        <f>IF(P216=0,"",IF(P216=1,"mille ",VLOOKUP(P216,offre,2,FALSE)&amp;"mille "))</f>
        <v/>
      </c>
      <c r="R216" s="370">
        <f>+O216-P216*1000</f>
        <v>0</v>
      </c>
      <c r="S216" s="370" t="str">
        <f>VLOOKUP(R216,offre,2,FALSE)&amp;"Euros"</f>
        <v>Euros</v>
      </c>
      <c r="T216" s="370"/>
      <c r="U216" s="370"/>
      <c r="V216" s="372" t="e">
        <f>UPPER(LEFT(#REF!,1))&amp;MID(#REF!,2,255)</f>
        <v>#REF!</v>
      </c>
    </row>
    <row r="217" spans="1:22" x14ac:dyDescent="0.4">
      <c r="A217" s="115" t="s">
        <v>780</v>
      </c>
      <c r="B217" s="418" t="s">
        <v>701</v>
      </c>
      <c r="C217" s="57" t="s">
        <v>21</v>
      </c>
      <c r="D217" s="421">
        <v>1</v>
      </c>
      <c r="E217" s="367"/>
      <c r="F217" s="368" t="str">
        <f>UPPER(LEFT(H217,1))&amp;MID(H217,2,255)</f>
        <v>Euros</v>
      </c>
      <c r="G217" s="369" t="s">
        <v>624</v>
      </c>
      <c r="H217" s="370" t="str">
        <f>K217&amp;N217&amp;Q217&amp;S217</f>
        <v>Euros</v>
      </c>
      <c r="I217" s="371">
        <f>+E217</f>
        <v>0</v>
      </c>
      <c r="J217" s="370">
        <f>INT(I217/1000000000)</f>
        <v>0</v>
      </c>
      <c r="K217" s="370" t="str">
        <f>VLOOKUP(J217,offre,2,FALSE)&amp;IF(J217=0,"",IF(J217=1,"milliard ","milliards "))</f>
        <v/>
      </c>
      <c r="L217" s="370">
        <f>+I217-J217*1000000000</f>
        <v>0</v>
      </c>
      <c r="M217" s="370">
        <f>INT(L217/1000000)</f>
        <v>0</v>
      </c>
      <c r="N217" s="370" t="str">
        <f>VLOOKUP(M217,offre,2,FALSE)&amp;IF(M217=0,"",IF(M217=1,"million ","millions "))</f>
        <v/>
      </c>
      <c r="O217" s="370">
        <f>+L217-M217*1000000</f>
        <v>0</v>
      </c>
      <c r="P217" s="370">
        <f>INT(O217/1000)</f>
        <v>0</v>
      </c>
      <c r="Q217" s="370" t="str">
        <f>IF(P217=0,"",IF(P217=1,"mille ",VLOOKUP(P217,offre,2,FALSE)&amp;"mille "))</f>
        <v/>
      </c>
      <c r="R217" s="370">
        <f>+O217-P217*1000</f>
        <v>0</v>
      </c>
      <c r="S217" s="370" t="str">
        <f>VLOOKUP(R217,offre,2,FALSE)&amp;"Euros"</f>
        <v>Euros</v>
      </c>
      <c r="T217" s="370"/>
      <c r="U217" s="370"/>
      <c r="V217" s="372" t="e">
        <f>UPPER(LEFT(#REF!,1))&amp;MID(#REF!,2,255)</f>
        <v>#REF!</v>
      </c>
    </row>
    <row r="218" spans="1:22" x14ac:dyDescent="0.4">
      <c r="A218" s="397" t="s">
        <v>383</v>
      </c>
      <c r="B218" s="40" t="s">
        <v>363</v>
      </c>
      <c r="C218" s="375"/>
      <c r="D218" s="376"/>
      <c r="E218" s="367"/>
      <c r="F218" s="368"/>
      <c r="G218" s="369" t="s">
        <v>624</v>
      </c>
      <c r="H218" s="370" t="str">
        <f t="shared" si="50"/>
        <v>Euros</v>
      </c>
      <c r="I218" s="371">
        <f t="shared" si="51"/>
        <v>0</v>
      </c>
      <c r="J218" s="370">
        <f t="shared" si="52"/>
        <v>0</v>
      </c>
      <c r="K218" s="370" t="str">
        <f t="shared" si="53"/>
        <v/>
      </c>
      <c r="L218" s="370">
        <f t="shared" si="54"/>
        <v>0</v>
      </c>
      <c r="M218" s="370">
        <f t="shared" si="55"/>
        <v>0</v>
      </c>
      <c r="N218" s="370" t="str">
        <f t="shared" si="56"/>
        <v/>
      </c>
      <c r="O218" s="370">
        <f t="shared" si="57"/>
        <v>0</v>
      </c>
      <c r="P218" s="370">
        <f t="shared" si="58"/>
        <v>0</v>
      </c>
      <c r="Q218" s="370" t="str">
        <f t="shared" si="59"/>
        <v/>
      </c>
      <c r="R218" s="370">
        <f t="shared" si="60"/>
        <v>0</v>
      </c>
      <c r="S218" s="370" t="str">
        <f t="shared" si="61"/>
        <v>Euros</v>
      </c>
      <c r="T218" s="370"/>
      <c r="U218" s="370"/>
      <c r="V218" s="372" t="e">
        <f>UPPER(LEFT(#REF!,1))&amp;MID(#REF!,2,255)</f>
        <v>#REF!</v>
      </c>
    </row>
    <row r="219" spans="1:22" ht="33.6" x14ac:dyDescent="0.4">
      <c r="A219" s="115" t="s">
        <v>781</v>
      </c>
      <c r="B219" s="418" t="s">
        <v>703</v>
      </c>
      <c r="C219" s="57" t="s">
        <v>21</v>
      </c>
      <c r="D219" s="421">
        <v>1</v>
      </c>
      <c r="E219" s="422"/>
      <c r="F219" s="368" t="str">
        <f t="shared" si="62"/>
        <v>Euros</v>
      </c>
      <c r="G219" s="369" t="s">
        <v>624</v>
      </c>
      <c r="H219" s="370" t="str">
        <f t="shared" si="50"/>
        <v>Euros</v>
      </c>
      <c r="I219" s="371">
        <f t="shared" si="51"/>
        <v>0</v>
      </c>
      <c r="J219" s="370">
        <f t="shared" si="52"/>
        <v>0</v>
      </c>
      <c r="K219" s="370" t="str">
        <f t="shared" si="53"/>
        <v/>
      </c>
      <c r="L219" s="370">
        <f t="shared" si="54"/>
        <v>0</v>
      </c>
      <c r="M219" s="370">
        <f t="shared" si="55"/>
        <v>0</v>
      </c>
      <c r="N219" s="370" t="str">
        <f t="shared" si="56"/>
        <v/>
      </c>
      <c r="O219" s="370">
        <f t="shared" si="57"/>
        <v>0</v>
      </c>
      <c r="P219" s="370">
        <f t="shared" si="58"/>
        <v>0</v>
      </c>
      <c r="Q219" s="370" t="str">
        <f t="shared" si="59"/>
        <v/>
      </c>
      <c r="R219" s="370">
        <f t="shared" si="60"/>
        <v>0</v>
      </c>
      <c r="S219" s="370" t="str">
        <f t="shared" si="61"/>
        <v>Euros</v>
      </c>
      <c r="T219" s="370"/>
      <c r="U219" s="370"/>
      <c r="V219" s="372" t="e">
        <f>UPPER(LEFT(#REF!,1))&amp;MID(#REF!,2,255)</f>
        <v>#REF!</v>
      </c>
    </row>
    <row r="220" spans="1:22" x14ac:dyDescent="0.4">
      <c r="A220" s="397" t="s">
        <v>782</v>
      </c>
      <c r="B220" s="61" t="s">
        <v>370</v>
      </c>
      <c r="C220" s="375"/>
      <c r="D220" s="376"/>
      <c r="E220" s="384"/>
      <c r="F220" s="368"/>
      <c r="G220" s="369" t="s">
        <v>624</v>
      </c>
      <c r="H220" s="370" t="str">
        <f t="shared" si="50"/>
        <v>Euros</v>
      </c>
      <c r="I220" s="371">
        <f t="shared" si="51"/>
        <v>0</v>
      </c>
      <c r="J220" s="370">
        <f t="shared" si="52"/>
        <v>0</v>
      </c>
      <c r="K220" s="370" t="str">
        <f t="shared" si="53"/>
        <v/>
      </c>
      <c r="L220" s="370">
        <f t="shared" si="54"/>
        <v>0</v>
      </c>
      <c r="M220" s="370">
        <f t="shared" si="55"/>
        <v>0</v>
      </c>
      <c r="N220" s="370" t="str">
        <f t="shared" si="56"/>
        <v/>
      </c>
      <c r="O220" s="370">
        <f t="shared" si="57"/>
        <v>0</v>
      </c>
      <c r="P220" s="370">
        <f t="shared" si="58"/>
        <v>0</v>
      </c>
      <c r="Q220" s="370" t="str">
        <f t="shared" si="59"/>
        <v/>
      </c>
      <c r="R220" s="370">
        <f t="shared" si="60"/>
        <v>0</v>
      </c>
      <c r="S220" s="370" t="str">
        <f t="shared" si="61"/>
        <v>Euros</v>
      </c>
      <c r="T220" s="370"/>
      <c r="U220" s="370"/>
      <c r="V220" s="372" t="e">
        <f>UPPER(LEFT(#REF!,1))&amp;MID(#REF!,2,255)</f>
        <v>#REF!</v>
      </c>
    </row>
    <row r="221" spans="1:22" x14ac:dyDescent="0.4">
      <c r="A221" s="381" t="s">
        <v>783</v>
      </c>
      <c r="B221" s="50" t="s">
        <v>372</v>
      </c>
      <c r="C221" s="375" t="s">
        <v>94</v>
      </c>
      <c r="D221" s="366">
        <v>1</v>
      </c>
      <c r="E221" s="367"/>
      <c r="F221" s="368" t="str">
        <f t="shared" si="62"/>
        <v>Euros</v>
      </c>
      <c r="G221" s="369" t="s">
        <v>624</v>
      </c>
      <c r="H221" s="370" t="str">
        <f t="shared" si="50"/>
        <v>Euros</v>
      </c>
      <c r="I221" s="371">
        <f t="shared" si="51"/>
        <v>0</v>
      </c>
      <c r="J221" s="370">
        <f t="shared" si="52"/>
        <v>0</v>
      </c>
      <c r="K221" s="370" t="str">
        <f t="shared" si="53"/>
        <v/>
      </c>
      <c r="L221" s="370">
        <f t="shared" si="54"/>
        <v>0</v>
      </c>
      <c r="M221" s="370">
        <f t="shared" si="55"/>
        <v>0</v>
      </c>
      <c r="N221" s="370" t="str">
        <f t="shared" si="56"/>
        <v/>
      </c>
      <c r="O221" s="370">
        <f t="shared" si="57"/>
        <v>0</v>
      </c>
      <c r="P221" s="370">
        <f t="shared" si="58"/>
        <v>0</v>
      </c>
      <c r="Q221" s="370" t="str">
        <f t="shared" si="59"/>
        <v/>
      </c>
      <c r="R221" s="370">
        <f t="shared" si="60"/>
        <v>0</v>
      </c>
      <c r="S221" s="370" t="str">
        <f t="shared" si="61"/>
        <v>Euros</v>
      </c>
      <c r="T221" s="370"/>
      <c r="U221" s="370"/>
      <c r="V221" s="372" t="e">
        <f>UPPER(LEFT(#REF!,1))&amp;MID(#REF!,2,255)</f>
        <v>#REF!</v>
      </c>
    </row>
    <row r="222" spans="1:22" x14ac:dyDescent="0.4">
      <c r="A222" s="381" t="s">
        <v>784</v>
      </c>
      <c r="B222" s="50" t="s">
        <v>376</v>
      </c>
      <c r="C222" s="375" t="s">
        <v>94</v>
      </c>
      <c r="D222" s="366">
        <v>1</v>
      </c>
      <c r="E222" s="367"/>
      <c r="F222" s="368" t="str">
        <f t="shared" si="62"/>
        <v>Euros</v>
      </c>
      <c r="G222" s="369" t="s">
        <v>624</v>
      </c>
      <c r="H222" s="370" t="str">
        <f t="shared" si="50"/>
        <v>Euros</v>
      </c>
      <c r="I222" s="371">
        <f t="shared" si="51"/>
        <v>0</v>
      </c>
      <c r="J222" s="370">
        <f t="shared" si="52"/>
        <v>0</v>
      </c>
      <c r="K222" s="370" t="str">
        <f t="shared" si="53"/>
        <v/>
      </c>
      <c r="L222" s="370">
        <f t="shared" si="54"/>
        <v>0</v>
      </c>
      <c r="M222" s="370">
        <f t="shared" si="55"/>
        <v>0</v>
      </c>
      <c r="N222" s="370" t="str">
        <f t="shared" si="56"/>
        <v/>
      </c>
      <c r="O222" s="370">
        <f t="shared" si="57"/>
        <v>0</v>
      </c>
      <c r="P222" s="370">
        <f t="shared" si="58"/>
        <v>0</v>
      </c>
      <c r="Q222" s="370" t="str">
        <f t="shared" si="59"/>
        <v/>
      </c>
      <c r="R222" s="370">
        <f t="shared" si="60"/>
        <v>0</v>
      </c>
      <c r="S222" s="370" t="str">
        <f t="shared" si="61"/>
        <v>Euros</v>
      </c>
      <c r="T222" s="370"/>
      <c r="U222" s="370"/>
      <c r="V222" s="372" t="e">
        <f>UPPER(LEFT(#REF!,1))&amp;MID(#REF!,2,255)</f>
        <v>#REF!</v>
      </c>
    </row>
    <row r="223" spans="1:22" x14ac:dyDescent="0.4">
      <c r="A223" s="381" t="s">
        <v>785</v>
      </c>
      <c r="B223" s="50" t="s">
        <v>378</v>
      </c>
      <c r="C223" s="375" t="s">
        <v>94</v>
      </c>
      <c r="D223" s="366">
        <v>1</v>
      </c>
      <c r="E223" s="367"/>
      <c r="F223" s="368" t="str">
        <f t="shared" si="62"/>
        <v>Euros</v>
      </c>
      <c r="G223" s="369" t="s">
        <v>624</v>
      </c>
      <c r="H223" s="370" t="str">
        <f t="shared" si="50"/>
        <v>Euros</v>
      </c>
      <c r="I223" s="371">
        <f t="shared" si="51"/>
        <v>0</v>
      </c>
      <c r="J223" s="370">
        <f t="shared" si="52"/>
        <v>0</v>
      </c>
      <c r="K223" s="370" t="str">
        <f t="shared" si="53"/>
        <v/>
      </c>
      <c r="L223" s="370">
        <f t="shared" si="54"/>
        <v>0</v>
      </c>
      <c r="M223" s="370">
        <f t="shared" si="55"/>
        <v>0</v>
      </c>
      <c r="N223" s="370" t="str">
        <f t="shared" si="56"/>
        <v/>
      </c>
      <c r="O223" s="370">
        <f t="shared" si="57"/>
        <v>0</v>
      </c>
      <c r="P223" s="370">
        <f t="shared" si="58"/>
        <v>0</v>
      </c>
      <c r="Q223" s="370" t="str">
        <f t="shared" si="59"/>
        <v/>
      </c>
      <c r="R223" s="370">
        <f t="shared" si="60"/>
        <v>0</v>
      </c>
      <c r="S223" s="370" t="str">
        <f t="shared" si="61"/>
        <v>Euros</v>
      </c>
      <c r="T223" s="370"/>
      <c r="U223" s="370"/>
      <c r="V223" s="372" t="e">
        <f>UPPER(LEFT(#REF!,1))&amp;MID(#REF!,2,255)</f>
        <v>#REF!</v>
      </c>
    </row>
    <row r="224" spans="1:22" x14ac:dyDescent="0.4">
      <c r="A224" s="381" t="s">
        <v>786</v>
      </c>
      <c r="B224" s="50" t="s">
        <v>380</v>
      </c>
      <c r="C224" s="375" t="s">
        <v>94</v>
      </c>
      <c r="D224" s="366">
        <v>1</v>
      </c>
      <c r="E224" s="367"/>
      <c r="F224" s="368" t="str">
        <f t="shared" si="62"/>
        <v>Euros</v>
      </c>
      <c r="G224" s="369" t="s">
        <v>624</v>
      </c>
      <c r="H224" s="370" t="str">
        <f t="shared" si="50"/>
        <v>Euros</v>
      </c>
      <c r="I224" s="371">
        <f t="shared" si="51"/>
        <v>0</v>
      </c>
      <c r="J224" s="370">
        <f t="shared" si="52"/>
        <v>0</v>
      </c>
      <c r="K224" s="370" t="str">
        <f t="shared" si="53"/>
        <v/>
      </c>
      <c r="L224" s="370">
        <f t="shared" si="54"/>
        <v>0</v>
      </c>
      <c r="M224" s="370">
        <f t="shared" si="55"/>
        <v>0</v>
      </c>
      <c r="N224" s="370" t="str">
        <f t="shared" si="56"/>
        <v/>
      </c>
      <c r="O224" s="370">
        <f t="shared" si="57"/>
        <v>0</v>
      </c>
      <c r="P224" s="370">
        <f t="shared" si="58"/>
        <v>0</v>
      </c>
      <c r="Q224" s="370" t="str">
        <f t="shared" si="59"/>
        <v/>
      </c>
      <c r="R224" s="370">
        <f t="shared" si="60"/>
        <v>0</v>
      </c>
      <c r="S224" s="370" t="str">
        <f t="shared" si="61"/>
        <v>Euros</v>
      </c>
      <c r="T224" s="370"/>
      <c r="U224" s="370"/>
      <c r="V224" s="372" t="e">
        <f>UPPER(LEFT(#REF!,1))&amp;MID(#REF!,2,255)</f>
        <v>#REF!</v>
      </c>
    </row>
    <row r="225" spans="1:22" x14ac:dyDescent="0.4">
      <c r="A225" s="423"/>
      <c r="B225" s="75" t="s">
        <v>391</v>
      </c>
      <c r="C225" s="43"/>
      <c r="D225" s="376"/>
      <c r="E225" s="384"/>
      <c r="F225" s="368"/>
      <c r="G225" s="369" t="s">
        <v>624</v>
      </c>
      <c r="H225" s="370" t="str">
        <f t="shared" si="50"/>
        <v>Euros</v>
      </c>
      <c r="I225" s="371">
        <f t="shared" si="51"/>
        <v>0</v>
      </c>
      <c r="J225" s="370">
        <f t="shared" si="52"/>
        <v>0</v>
      </c>
      <c r="K225" s="370" t="str">
        <f t="shared" si="53"/>
        <v/>
      </c>
      <c r="L225" s="370">
        <f t="shared" si="54"/>
        <v>0</v>
      </c>
      <c r="M225" s="370">
        <f t="shared" si="55"/>
        <v>0</v>
      </c>
      <c r="N225" s="370" t="str">
        <f t="shared" si="56"/>
        <v/>
      </c>
      <c r="O225" s="370">
        <f t="shared" si="57"/>
        <v>0</v>
      </c>
      <c r="P225" s="370">
        <f t="shared" si="58"/>
        <v>0</v>
      </c>
      <c r="Q225" s="370" t="str">
        <f t="shared" si="59"/>
        <v/>
      </c>
      <c r="R225" s="370">
        <f t="shared" si="60"/>
        <v>0</v>
      </c>
      <c r="S225" s="370" t="str">
        <f t="shared" si="61"/>
        <v>Euros</v>
      </c>
      <c r="T225" s="370"/>
      <c r="U225" s="370"/>
      <c r="V225" s="372" t="e">
        <f>UPPER(LEFT(#REF!,1))&amp;MID(#REF!,2,255)</f>
        <v>#REF!</v>
      </c>
    </row>
    <row r="226" spans="1:22" x14ac:dyDescent="0.4">
      <c r="A226" s="424"/>
      <c r="B226" s="425"/>
      <c r="C226" s="426"/>
      <c r="D226" s="427"/>
      <c r="E226" s="428"/>
      <c r="F226" s="429"/>
      <c r="G226" s="369" t="s">
        <v>624</v>
      </c>
      <c r="H226" s="370" t="str">
        <f t="shared" si="50"/>
        <v>Euros</v>
      </c>
      <c r="I226" s="371">
        <f t="shared" si="51"/>
        <v>0</v>
      </c>
      <c r="J226" s="370">
        <f t="shared" si="52"/>
        <v>0</v>
      </c>
      <c r="K226" s="370" t="str">
        <f t="shared" si="53"/>
        <v/>
      </c>
      <c r="L226" s="370">
        <f t="shared" si="54"/>
        <v>0</v>
      </c>
      <c r="M226" s="370">
        <f t="shared" si="55"/>
        <v>0</v>
      </c>
      <c r="N226" s="370" t="str">
        <f t="shared" si="56"/>
        <v/>
      </c>
      <c r="O226" s="370">
        <f t="shared" si="57"/>
        <v>0</v>
      </c>
      <c r="P226" s="370">
        <f t="shared" si="58"/>
        <v>0</v>
      </c>
      <c r="Q226" s="370" t="str">
        <f t="shared" si="59"/>
        <v/>
      </c>
      <c r="R226" s="370">
        <f t="shared" si="60"/>
        <v>0</v>
      </c>
      <c r="S226" s="370" t="str">
        <f t="shared" si="61"/>
        <v>Euros</v>
      </c>
      <c r="T226" s="370"/>
      <c r="U226" s="370"/>
      <c r="V226" s="372" t="e">
        <f>UPPER(LEFT(#REF!,1))&amp;MID(#REF!,2,255)</f>
        <v>#REF!</v>
      </c>
    </row>
    <row r="227" spans="1:22" x14ac:dyDescent="0.4">
      <c r="A227" s="467" t="s">
        <v>392</v>
      </c>
      <c r="B227" s="430" t="s">
        <v>393</v>
      </c>
      <c r="C227" s="3"/>
      <c r="D227" s="3"/>
      <c r="E227" s="431"/>
      <c r="F227" s="432"/>
      <c r="G227" s="369" t="s">
        <v>624</v>
      </c>
      <c r="H227" s="370" t="str">
        <f t="shared" si="50"/>
        <v>Euros</v>
      </c>
      <c r="I227" s="371">
        <f t="shared" si="51"/>
        <v>0</v>
      </c>
      <c r="J227" s="370">
        <f t="shared" si="52"/>
        <v>0</v>
      </c>
      <c r="K227" s="370" t="str">
        <f t="shared" si="53"/>
        <v/>
      </c>
      <c r="L227" s="370">
        <f t="shared" si="54"/>
        <v>0</v>
      </c>
      <c r="M227" s="370">
        <f t="shared" si="55"/>
        <v>0</v>
      </c>
      <c r="N227" s="370" t="str">
        <f t="shared" si="56"/>
        <v/>
      </c>
      <c r="O227" s="370">
        <f t="shared" si="57"/>
        <v>0</v>
      </c>
      <c r="P227" s="370">
        <f t="shared" si="58"/>
        <v>0</v>
      </c>
      <c r="Q227" s="370" t="str">
        <f t="shared" si="59"/>
        <v/>
      </c>
      <c r="R227" s="370">
        <f t="shared" si="60"/>
        <v>0</v>
      </c>
      <c r="S227" s="370" t="str">
        <f t="shared" si="61"/>
        <v>Euros</v>
      </c>
      <c r="T227" s="370"/>
      <c r="U227" s="370"/>
      <c r="V227" s="372" t="e">
        <f>UPPER(LEFT(#REF!,1))&amp;MID(#REF!,2,255)</f>
        <v>#REF!</v>
      </c>
    </row>
    <row r="228" spans="1:22" x14ac:dyDescent="0.4">
      <c r="A228" s="468" t="s">
        <v>394</v>
      </c>
      <c r="B228" s="433" t="s">
        <v>395</v>
      </c>
      <c r="C228" s="434"/>
      <c r="D228" s="434"/>
      <c r="E228" s="434"/>
      <c r="F228" s="434"/>
      <c r="G228" s="369" t="s">
        <v>624</v>
      </c>
      <c r="H228" s="370" t="str">
        <f t="shared" si="50"/>
        <v>Euros</v>
      </c>
      <c r="I228" s="371">
        <f t="shared" si="51"/>
        <v>0</v>
      </c>
      <c r="J228" s="370">
        <f t="shared" si="52"/>
        <v>0</v>
      </c>
      <c r="K228" s="370" t="str">
        <f t="shared" si="53"/>
        <v/>
      </c>
      <c r="L228" s="370">
        <f t="shared" si="54"/>
        <v>0</v>
      </c>
      <c r="M228" s="370">
        <f t="shared" si="55"/>
        <v>0</v>
      </c>
      <c r="N228" s="370" t="str">
        <f t="shared" si="56"/>
        <v/>
      </c>
      <c r="O228" s="370">
        <f t="shared" si="57"/>
        <v>0</v>
      </c>
      <c r="P228" s="370">
        <f t="shared" si="58"/>
        <v>0</v>
      </c>
      <c r="Q228" s="370" t="str">
        <f t="shared" si="59"/>
        <v/>
      </c>
      <c r="R228" s="370">
        <f t="shared" si="60"/>
        <v>0</v>
      </c>
      <c r="S228" s="370" t="str">
        <f t="shared" si="61"/>
        <v>Euros</v>
      </c>
      <c r="T228" s="370"/>
      <c r="U228" s="370"/>
      <c r="V228" s="372" t="e">
        <f>UPPER(LEFT(#REF!,1))&amp;MID(#REF!,2,255)</f>
        <v>#REF!</v>
      </c>
    </row>
    <row r="229" spans="1:22" ht="33.6" x14ac:dyDescent="0.4">
      <c r="A229" s="57" t="s">
        <v>396</v>
      </c>
      <c r="B229" s="436" t="s">
        <v>397</v>
      </c>
      <c r="C229" s="357" t="s">
        <v>13</v>
      </c>
      <c r="D229" s="358" t="s">
        <v>14</v>
      </c>
      <c r="E229" s="359" t="s">
        <v>524</v>
      </c>
      <c r="F229" s="357" t="s">
        <v>525</v>
      </c>
      <c r="G229" s="369" t="s">
        <v>624</v>
      </c>
      <c r="H229" s="370" t="e">
        <f t="shared" si="50"/>
        <v>#VALUE!</v>
      </c>
      <c r="I229" s="371" t="str">
        <f t="shared" si="51"/>
        <v xml:space="preserve">PRIX UNITAIRE en Chiffres en Euros </v>
      </c>
      <c r="J229" s="370" t="e">
        <f t="shared" si="52"/>
        <v>#VALUE!</v>
      </c>
      <c r="K229" s="370" t="e">
        <f t="shared" si="53"/>
        <v>#VALUE!</v>
      </c>
      <c r="L229" s="370" t="e">
        <f t="shared" si="54"/>
        <v>#VALUE!</v>
      </c>
      <c r="M229" s="370" t="e">
        <f t="shared" si="55"/>
        <v>#VALUE!</v>
      </c>
      <c r="N229" s="370" t="e">
        <f t="shared" si="56"/>
        <v>#VALUE!</v>
      </c>
      <c r="O229" s="370" t="e">
        <f t="shared" si="57"/>
        <v>#VALUE!</v>
      </c>
      <c r="P229" s="370" t="e">
        <f t="shared" si="58"/>
        <v>#VALUE!</v>
      </c>
      <c r="Q229" s="370" t="e">
        <f t="shared" si="59"/>
        <v>#VALUE!</v>
      </c>
      <c r="R229" s="370" t="e">
        <f t="shared" si="60"/>
        <v>#VALUE!</v>
      </c>
      <c r="S229" s="370" t="e">
        <f t="shared" si="61"/>
        <v>#VALUE!</v>
      </c>
      <c r="T229" s="370"/>
      <c r="U229" s="370"/>
      <c r="V229" s="372" t="e">
        <f>UPPER(LEFT(#REF!,1))&amp;MID(#REF!,2,255)</f>
        <v>#REF!</v>
      </c>
    </row>
    <row r="230" spans="1:22" x14ac:dyDescent="0.4">
      <c r="A230" s="383" t="s">
        <v>400</v>
      </c>
      <c r="B230" s="437" t="s">
        <v>401</v>
      </c>
      <c r="C230" s="33"/>
      <c r="D230" s="438"/>
      <c r="E230" s="439"/>
      <c r="F230" s="368"/>
      <c r="G230" s="369" t="s">
        <v>624</v>
      </c>
      <c r="H230" s="370" t="str">
        <f t="shared" si="50"/>
        <v>Euros</v>
      </c>
      <c r="I230" s="371">
        <f t="shared" si="51"/>
        <v>0</v>
      </c>
      <c r="J230" s="370">
        <f t="shared" si="52"/>
        <v>0</v>
      </c>
      <c r="K230" s="370" t="str">
        <f t="shared" si="53"/>
        <v/>
      </c>
      <c r="L230" s="370">
        <f t="shared" si="54"/>
        <v>0</v>
      </c>
      <c r="M230" s="370">
        <f t="shared" si="55"/>
        <v>0</v>
      </c>
      <c r="N230" s="370" t="str">
        <f t="shared" si="56"/>
        <v/>
      </c>
      <c r="O230" s="370">
        <f t="shared" si="57"/>
        <v>0</v>
      </c>
      <c r="P230" s="370">
        <f t="shared" si="58"/>
        <v>0</v>
      </c>
      <c r="Q230" s="370" t="str">
        <f t="shared" si="59"/>
        <v/>
      </c>
      <c r="R230" s="370">
        <f t="shared" si="60"/>
        <v>0</v>
      </c>
      <c r="S230" s="370" t="str">
        <f t="shared" si="61"/>
        <v>Euros</v>
      </c>
      <c r="T230" s="370"/>
      <c r="U230" s="370"/>
      <c r="V230" s="372" t="e">
        <f>UPPER(LEFT(#REF!,1))&amp;MID(#REF!,2,255)</f>
        <v>#REF!</v>
      </c>
    </row>
    <row r="231" spans="1:22" ht="33.6" x14ac:dyDescent="0.4">
      <c r="A231" s="378" t="s">
        <v>402</v>
      </c>
      <c r="B231" s="34" t="s">
        <v>403</v>
      </c>
      <c r="C231" s="57" t="s">
        <v>355</v>
      </c>
      <c r="D231" s="441">
        <v>1</v>
      </c>
      <c r="E231" s="367"/>
      <c r="F231" s="368" t="str">
        <f t="shared" si="62"/>
        <v>Euros</v>
      </c>
      <c r="G231" s="369" t="s">
        <v>624</v>
      </c>
      <c r="H231" s="370" t="str">
        <f t="shared" si="50"/>
        <v>Euros</v>
      </c>
      <c r="I231" s="371">
        <f t="shared" si="51"/>
        <v>0</v>
      </c>
      <c r="J231" s="370">
        <f t="shared" si="52"/>
        <v>0</v>
      </c>
      <c r="K231" s="370" t="str">
        <f t="shared" si="53"/>
        <v/>
      </c>
      <c r="L231" s="370">
        <f t="shared" si="54"/>
        <v>0</v>
      </c>
      <c r="M231" s="370">
        <f t="shared" si="55"/>
        <v>0</v>
      </c>
      <c r="N231" s="370" t="str">
        <f t="shared" si="56"/>
        <v/>
      </c>
      <c r="O231" s="370">
        <f t="shared" si="57"/>
        <v>0</v>
      </c>
      <c r="P231" s="370">
        <f t="shared" si="58"/>
        <v>0</v>
      </c>
      <c r="Q231" s="370" t="str">
        <f t="shared" si="59"/>
        <v/>
      </c>
      <c r="R231" s="370">
        <f t="shared" si="60"/>
        <v>0</v>
      </c>
      <c r="S231" s="370" t="str">
        <f t="shared" si="61"/>
        <v>Euros</v>
      </c>
      <c r="T231" s="370"/>
      <c r="U231" s="370"/>
      <c r="V231" s="372" t="e">
        <f>UPPER(LEFT(#REF!,1))&amp;MID(#REF!,2,255)</f>
        <v>#REF!</v>
      </c>
    </row>
    <row r="232" spans="1:22" ht="33.6" x14ac:dyDescent="0.4">
      <c r="A232" s="378" t="s">
        <v>404</v>
      </c>
      <c r="B232" s="41" t="s">
        <v>818</v>
      </c>
      <c r="C232" s="57" t="s">
        <v>137</v>
      </c>
      <c r="D232" s="441">
        <v>1</v>
      </c>
      <c r="E232" s="367"/>
      <c r="F232" s="368" t="str">
        <f t="shared" si="62"/>
        <v>Euros</v>
      </c>
      <c r="G232" s="369" t="s">
        <v>624</v>
      </c>
      <c r="H232" s="370" t="str">
        <f t="shared" si="50"/>
        <v>Euros</v>
      </c>
      <c r="I232" s="371">
        <f t="shared" si="51"/>
        <v>0</v>
      </c>
      <c r="J232" s="370">
        <f t="shared" si="52"/>
        <v>0</v>
      </c>
      <c r="K232" s="370" t="str">
        <f t="shared" si="53"/>
        <v/>
      </c>
      <c r="L232" s="370">
        <f t="shared" si="54"/>
        <v>0</v>
      </c>
      <c r="M232" s="370">
        <f t="shared" si="55"/>
        <v>0</v>
      </c>
      <c r="N232" s="370" t="str">
        <f t="shared" si="56"/>
        <v/>
      </c>
      <c r="O232" s="370">
        <f t="shared" si="57"/>
        <v>0</v>
      </c>
      <c r="P232" s="370">
        <f t="shared" si="58"/>
        <v>0</v>
      </c>
      <c r="Q232" s="370" t="str">
        <f t="shared" si="59"/>
        <v/>
      </c>
      <c r="R232" s="370">
        <f t="shared" si="60"/>
        <v>0</v>
      </c>
      <c r="S232" s="370" t="str">
        <f t="shared" si="61"/>
        <v>Euros</v>
      </c>
      <c r="T232" s="370"/>
      <c r="U232" s="370"/>
      <c r="V232" s="372" t="e">
        <f>UPPER(LEFT(#REF!,1))&amp;MID(#REF!,2,255)</f>
        <v>#REF!</v>
      </c>
    </row>
    <row r="233" spans="1:22" ht="33.6" x14ac:dyDescent="0.4">
      <c r="A233" s="378" t="s">
        <v>406</v>
      </c>
      <c r="B233" s="41" t="s">
        <v>819</v>
      </c>
      <c r="C233" s="57" t="s">
        <v>334</v>
      </c>
      <c r="D233" s="441">
        <v>1</v>
      </c>
      <c r="E233" s="367"/>
      <c r="F233" s="368" t="str">
        <f t="shared" si="62"/>
        <v>Euros</v>
      </c>
      <c r="G233" s="369" t="s">
        <v>624</v>
      </c>
      <c r="H233" s="370" t="str">
        <f t="shared" si="50"/>
        <v>Euros</v>
      </c>
      <c r="I233" s="371">
        <f t="shared" si="51"/>
        <v>0</v>
      </c>
      <c r="J233" s="370">
        <f t="shared" si="52"/>
        <v>0</v>
      </c>
      <c r="K233" s="370" t="str">
        <f t="shared" si="53"/>
        <v/>
      </c>
      <c r="L233" s="370">
        <f t="shared" si="54"/>
        <v>0</v>
      </c>
      <c r="M233" s="370">
        <f t="shared" si="55"/>
        <v>0</v>
      </c>
      <c r="N233" s="370" t="str">
        <f t="shared" si="56"/>
        <v/>
      </c>
      <c r="O233" s="370">
        <f t="shared" si="57"/>
        <v>0</v>
      </c>
      <c r="P233" s="370">
        <f t="shared" si="58"/>
        <v>0</v>
      </c>
      <c r="Q233" s="370" t="str">
        <f t="shared" si="59"/>
        <v/>
      </c>
      <c r="R233" s="370">
        <f t="shared" si="60"/>
        <v>0</v>
      </c>
      <c r="S233" s="370" t="str">
        <f t="shared" si="61"/>
        <v>Euros</v>
      </c>
      <c r="T233" s="370"/>
      <c r="U233" s="370"/>
      <c r="V233" s="372" t="e">
        <f>UPPER(LEFT(#REF!,1))&amp;MID(#REF!,2,255)</f>
        <v>#REF!</v>
      </c>
    </row>
    <row r="234" spans="1:22" x14ac:dyDescent="0.4">
      <c r="A234" s="383" t="s">
        <v>408</v>
      </c>
      <c r="B234" s="442" t="s">
        <v>409</v>
      </c>
      <c r="C234" s="57"/>
      <c r="D234" s="441"/>
      <c r="E234" s="367"/>
      <c r="F234" s="368"/>
      <c r="G234" s="369" t="s">
        <v>624</v>
      </c>
      <c r="H234" s="370" t="str">
        <f t="shared" si="50"/>
        <v>Euros</v>
      </c>
      <c r="I234" s="371">
        <f t="shared" si="51"/>
        <v>0</v>
      </c>
      <c r="J234" s="370">
        <f t="shared" si="52"/>
        <v>0</v>
      </c>
      <c r="K234" s="370" t="str">
        <f t="shared" si="53"/>
        <v/>
      </c>
      <c r="L234" s="370">
        <f t="shared" si="54"/>
        <v>0</v>
      </c>
      <c r="M234" s="370">
        <f t="shared" si="55"/>
        <v>0</v>
      </c>
      <c r="N234" s="370" t="str">
        <f t="shared" si="56"/>
        <v/>
      </c>
      <c r="O234" s="370">
        <f t="shared" si="57"/>
        <v>0</v>
      </c>
      <c r="P234" s="370">
        <f t="shared" si="58"/>
        <v>0</v>
      </c>
      <c r="Q234" s="370" t="str">
        <f t="shared" si="59"/>
        <v/>
      </c>
      <c r="R234" s="370">
        <f t="shared" si="60"/>
        <v>0</v>
      </c>
      <c r="S234" s="370" t="str">
        <f t="shared" si="61"/>
        <v>Euros</v>
      </c>
      <c r="T234" s="370"/>
      <c r="U234" s="370"/>
      <c r="V234" s="372" t="e">
        <f>UPPER(LEFT(#REF!,1))&amp;MID(#REF!,2,255)</f>
        <v>#REF!</v>
      </c>
    </row>
    <row r="235" spans="1:22" ht="33.6" x14ac:dyDescent="0.4">
      <c r="A235" s="57" t="s">
        <v>410</v>
      </c>
      <c r="B235" s="64" t="s">
        <v>820</v>
      </c>
      <c r="C235" s="57" t="s">
        <v>355</v>
      </c>
      <c r="D235" s="441">
        <v>1</v>
      </c>
      <c r="E235" s="367"/>
      <c r="F235" s="180" t="str">
        <f t="shared" si="62"/>
        <v>Euros</v>
      </c>
      <c r="G235" s="369" t="s">
        <v>624</v>
      </c>
      <c r="H235" s="370" t="str">
        <f t="shared" si="50"/>
        <v>Euros</v>
      </c>
      <c r="I235" s="371">
        <f t="shared" si="51"/>
        <v>0</v>
      </c>
      <c r="J235" s="370">
        <f t="shared" si="52"/>
        <v>0</v>
      </c>
      <c r="K235" s="370" t="str">
        <f t="shared" si="53"/>
        <v/>
      </c>
      <c r="L235" s="370">
        <f t="shared" si="54"/>
        <v>0</v>
      </c>
      <c r="M235" s="370">
        <f t="shared" si="55"/>
        <v>0</v>
      </c>
      <c r="N235" s="370" t="str">
        <f t="shared" si="56"/>
        <v/>
      </c>
      <c r="O235" s="370">
        <f t="shared" si="57"/>
        <v>0</v>
      </c>
      <c r="P235" s="370">
        <f t="shared" si="58"/>
        <v>0</v>
      </c>
      <c r="Q235" s="370" t="str">
        <f t="shared" si="59"/>
        <v/>
      </c>
      <c r="R235" s="370">
        <f t="shared" si="60"/>
        <v>0</v>
      </c>
      <c r="S235" s="370" t="str">
        <f t="shared" si="61"/>
        <v>Euros</v>
      </c>
      <c r="T235" s="370"/>
      <c r="U235" s="370"/>
      <c r="V235" s="372" t="e">
        <f>UPPER(LEFT(#REF!,1))&amp;MID(#REF!,2,255)</f>
        <v>#REF!</v>
      </c>
    </row>
    <row r="236" spans="1:22" x14ac:dyDescent="0.4">
      <c r="A236" s="364" t="s">
        <v>412</v>
      </c>
      <c r="B236" s="442" t="s">
        <v>413</v>
      </c>
      <c r="C236" s="57"/>
      <c r="D236" s="441"/>
      <c r="E236" s="367"/>
      <c r="F236" s="368"/>
      <c r="G236" s="369" t="s">
        <v>624</v>
      </c>
      <c r="H236" s="370" t="str">
        <f t="shared" si="50"/>
        <v>Euros</v>
      </c>
      <c r="I236" s="371">
        <f t="shared" si="51"/>
        <v>0</v>
      </c>
      <c r="J236" s="370">
        <f t="shared" si="52"/>
        <v>0</v>
      </c>
      <c r="K236" s="370" t="str">
        <f t="shared" si="53"/>
        <v/>
      </c>
      <c r="L236" s="370">
        <f t="shared" si="54"/>
        <v>0</v>
      </c>
      <c r="M236" s="370">
        <f t="shared" si="55"/>
        <v>0</v>
      </c>
      <c r="N236" s="370" t="str">
        <f t="shared" si="56"/>
        <v/>
      </c>
      <c r="O236" s="370">
        <f t="shared" si="57"/>
        <v>0</v>
      </c>
      <c r="P236" s="370">
        <f t="shared" si="58"/>
        <v>0</v>
      </c>
      <c r="Q236" s="370" t="str">
        <f t="shared" si="59"/>
        <v/>
      </c>
      <c r="R236" s="370">
        <f t="shared" si="60"/>
        <v>0</v>
      </c>
      <c r="S236" s="370" t="str">
        <f t="shared" si="61"/>
        <v>Euros</v>
      </c>
      <c r="T236" s="370"/>
      <c r="U236" s="370"/>
      <c r="V236" s="372" t="e">
        <f>UPPER(LEFT(#REF!,1))&amp;MID(#REF!,2,255)</f>
        <v>#REF!</v>
      </c>
    </row>
    <row r="237" spans="1:22" x14ac:dyDescent="0.4">
      <c r="A237" s="364"/>
      <c r="B237" s="41" t="s">
        <v>821</v>
      </c>
      <c r="C237" s="57" t="s">
        <v>355</v>
      </c>
      <c r="D237" s="441">
        <v>1</v>
      </c>
      <c r="E237" s="367"/>
      <c r="F237" s="368" t="str">
        <f t="shared" si="62"/>
        <v>Euros</v>
      </c>
      <c r="G237" s="369" t="s">
        <v>624</v>
      </c>
      <c r="H237" s="370" t="str">
        <f t="shared" si="50"/>
        <v>Euros</v>
      </c>
      <c r="I237" s="371">
        <f t="shared" si="51"/>
        <v>0</v>
      </c>
      <c r="J237" s="370">
        <f t="shared" si="52"/>
        <v>0</v>
      </c>
      <c r="K237" s="370" t="str">
        <f t="shared" si="53"/>
        <v/>
      </c>
      <c r="L237" s="370">
        <f t="shared" si="54"/>
        <v>0</v>
      </c>
      <c r="M237" s="370">
        <f t="shared" si="55"/>
        <v>0</v>
      </c>
      <c r="N237" s="370" t="str">
        <f t="shared" si="56"/>
        <v/>
      </c>
      <c r="O237" s="370">
        <f t="shared" si="57"/>
        <v>0</v>
      </c>
      <c r="P237" s="370">
        <f t="shared" si="58"/>
        <v>0</v>
      </c>
      <c r="Q237" s="370" t="str">
        <f t="shared" si="59"/>
        <v/>
      </c>
      <c r="R237" s="370">
        <f t="shared" si="60"/>
        <v>0</v>
      </c>
      <c r="S237" s="370" t="str">
        <f t="shared" si="61"/>
        <v>Euros</v>
      </c>
      <c r="T237" s="370"/>
      <c r="U237" s="370"/>
      <c r="V237" s="372" t="e">
        <f>UPPER(LEFT(#REF!,1))&amp;MID(#REF!,2,255)</f>
        <v>#REF!</v>
      </c>
    </row>
    <row r="238" spans="1:22" x14ac:dyDescent="0.4">
      <c r="A238" s="383" t="s">
        <v>422</v>
      </c>
      <c r="B238" s="40" t="s">
        <v>423</v>
      </c>
      <c r="C238" s="57"/>
      <c r="D238" s="441">
        <v>1</v>
      </c>
      <c r="E238" s="367"/>
      <c r="F238" s="368"/>
      <c r="G238" s="369" t="s">
        <v>624</v>
      </c>
      <c r="H238" s="370" t="str">
        <f t="shared" si="50"/>
        <v>Euros</v>
      </c>
      <c r="I238" s="371">
        <f t="shared" si="51"/>
        <v>0</v>
      </c>
      <c r="J238" s="370">
        <f t="shared" si="52"/>
        <v>0</v>
      </c>
      <c r="K238" s="370" t="str">
        <f t="shared" si="53"/>
        <v/>
      </c>
      <c r="L238" s="370">
        <f t="shared" si="54"/>
        <v>0</v>
      </c>
      <c r="M238" s="370">
        <f t="shared" si="55"/>
        <v>0</v>
      </c>
      <c r="N238" s="370" t="str">
        <f t="shared" si="56"/>
        <v/>
      </c>
      <c r="O238" s="370">
        <f t="shared" si="57"/>
        <v>0</v>
      </c>
      <c r="P238" s="370">
        <f t="shared" si="58"/>
        <v>0</v>
      </c>
      <c r="Q238" s="370" t="str">
        <f t="shared" si="59"/>
        <v/>
      </c>
      <c r="R238" s="370">
        <f t="shared" si="60"/>
        <v>0</v>
      </c>
      <c r="S238" s="370" t="str">
        <f t="shared" si="61"/>
        <v>Euros</v>
      </c>
      <c r="T238" s="370"/>
      <c r="U238" s="370"/>
      <c r="V238" s="372" t="e">
        <f>UPPER(LEFT(#REF!,1))&amp;MID(#REF!,2,255)</f>
        <v>#REF!</v>
      </c>
    </row>
    <row r="239" spans="1:22" x14ac:dyDescent="0.4">
      <c r="A239" s="378" t="s">
        <v>424</v>
      </c>
      <c r="B239" s="41" t="s">
        <v>425</v>
      </c>
      <c r="C239" s="57" t="s">
        <v>355</v>
      </c>
      <c r="D239" s="441">
        <v>1</v>
      </c>
      <c r="E239" s="367"/>
      <c r="F239" s="368" t="str">
        <f t="shared" si="62"/>
        <v>Euros</v>
      </c>
      <c r="G239" s="369" t="s">
        <v>624</v>
      </c>
      <c r="H239" s="370" t="str">
        <f t="shared" si="50"/>
        <v>Euros</v>
      </c>
      <c r="I239" s="371">
        <f t="shared" si="51"/>
        <v>0</v>
      </c>
      <c r="J239" s="370">
        <f t="shared" si="52"/>
        <v>0</v>
      </c>
      <c r="K239" s="370" t="str">
        <f t="shared" si="53"/>
        <v/>
      </c>
      <c r="L239" s="370">
        <f t="shared" si="54"/>
        <v>0</v>
      </c>
      <c r="M239" s="370">
        <f t="shared" si="55"/>
        <v>0</v>
      </c>
      <c r="N239" s="370" t="str">
        <f t="shared" si="56"/>
        <v/>
      </c>
      <c r="O239" s="370">
        <f t="shared" si="57"/>
        <v>0</v>
      </c>
      <c r="P239" s="370">
        <f t="shared" si="58"/>
        <v>0</v>
      </c>
      <c r="Q239" s="370" t="str">
        <f t="shared" si="59"/>
        <v/>
      </c>
      <c r="R239" s="370">
        <f t="shared" si="60"/>
        <v>0</v>
      </c>
      <c r="S239" s="370" t="str">
        <f t="shared" si="61"/>
        <v>Euros</v>
      </c>
      <c r="T239" s="370"/>
      <c r="U239" s="370"/>
      <c r="V239" s="372" t="e">
        <f>UPPER(LEFT(#REF!,1))&amp;MID(#REF!,2,255)</f>
        <v>#REF!</v>
      </c>
    </row>
    <row r="240" spans="1:22" ht="25.5" customHeight="1" x14ac:dyDescent="0.4">
      <c r="A240" s="378" t="s">
        <v>427</v>
      </c>
      <c r="B240" s="418" t="s">
        <v>428</v>
      </c>
      <c r="C240" s="57" t="s">
        <v>355</v>
      </c>
      <c r="D240" s="441">
        <v>1</v>
      </c>
      <c r="E240" s="367"/>
      <c r="F240" s="368" t="str">
        <f t="shared" si="62"/>
        <v>Euros</v>
      </c>
      <c r="G240" s="369" t="s">
        <v>624</v>
      </c>
      <c r="H240" s="370" t="str">
        <f t="shared" si="50"/>
        <v>Euros</v>
      </c>
      <c r="I240" s="371">
        <f t="shared" si="51"/>
        <v>0</v>
      </c>
      <c r="J240" s="370">
        <f t="shared" si="52"/>
        <v>0</v>
      </c>
      <c r="K240" s="370" t="str">
        <f t="shared" si="53"/>
        <v/>
      </c>
      <c r="L240" s="370">
        <f t="shared" si="54"/>
        <v>0</v>
      </c>
      <c r="M240" s="370">
        <f t="shared" si="55"/>
        <v>0</v>
      </c>
      <c r="N240" s="370" t="str">
        <f t="shared" si="56"/>
        <v/>
      </c>
      <c r="O240" s="370">
        <f t="shared" si="57"/>
        <v>0</v>
      </c>
      <c r="P240" s="370">
        <f t="shared" si="58"/>
        <v>0</v>
      </c>
      <c r="Q240" s="370" t="str">
        <f t="shared" si="59"/>
        <v/>
      </c>
      <c r="R240" s="370">
        <f t="shared" si="60"/>
        <v>0</v>
      </c>
      <c r="S240" s="370" t="str">
        <f t="shared" si="61"/>
        <v>Euros</v>
      </c>
      <c r="T240" s="370"/>
      <c r="U240" s="370"/>
      <c r="V240" s="372" t="e">
        <f>UPPER(LEFT(#REF!,1))&amp;MID(#REF!,2,255)</f>
        <v>#REF!</v>
      </c>
    </row>
    <row r="241" spans="1:22" x14ac:dyDescent="0.4">
      <c r="A241" s="378" t="s">
        <v>429</v>
      </c>
      <c r="B241" s="41" t="s">
        <v>430</v>
      </c>
      <c r="C241" s="57" t="s">
        <v>355</v>
      </c>
      <c r="D241" s="441">
        <v>1</v>
      </c>
      <c r="E241" s="367"/>
      <c r="F241" s="368"/>
      <c r="G241" s="369" t="s">
        <v>624</v>
      </c>
      <c r="H241" s="370" t="str">
        <f t="shared" si="50"/>
        <v>Euros</v>
      </c>
      <c r="I241" s="371">
        <f t="shared" si="51"/>
        <v>0</v>
      </c>
      <c r="J241" s="370">
        <f t="shared" si="52"/>
        <v>0</v>
      </c>
      <c r="K241" s="370" t="str">
        <f t="shared" si="53"/>
        <v/>
      </c>
      <c r="L241" s="370">
        <f t="shared" si="54"/>
        <v>0</v>
      </c>
      <c r="M241" s="370">
        <f t="shared" si="55"/>
        <v>0</v>
      </c>
      <c r="N241" s="370" t="str">
        <f t="shared" si="56"/>
        <v/>
      </c>
      <c r="O241" s="370">
        <f t="shared" si="57"/>
        <v>0</v>
      </c>
      <c r="P241" s="370">
        <f t="shared" si="58"/>
        <v>0</v>
      </c>
      <c r="Q241" s="370" t="str">
        <f t="shared" si="59"/>
        <v/>
      </c>
      <c r="R241" s="370">
        <f t="shared" si="60"/>
        <v>0</v>
      </c>
      <c r="S241" s="370" t="str">
        <f t="shared" si="61"/>
        <v>Euros</v>
      </c>
      <c r="T241" s="370"/>
      <c r="U241" s="370"/>
      <c r="V241" s="372" t="e">
        <f>UPPER(LEFT(#REF!,1))&amp;MID(#REF!,2,255)</f>
        <v>#REF!</v>
      </c>
    </row>
    <row r="242" spans="1:22" ht="18.75" customHeight="1" x14ac:dyDescent="0.4">
      <c r="A242" s="378" t="s">
        <v>431</v>
      </c>
      <c r="B242" s="34" t="s">
        <v>432</v>
      </c>
      <c r="C242" s="57" t="s">
        <v>355</v>
      </c>
      <c r="D242" s="441">
        <v>1</v>
      </c>
      <c r="E242" s="367"/>
      <c r="F242" s="368" t="str">
        <f t="shared" si="62"/>
        <v>Euros</v>
      </c>
      <c r="G242" s="369" t="s">
        <v>624</v>
      </c>
      <c r="H242" s="370" t="str">
        <f t="shared" si="50"/>
        <v>Euros</v>
      </c>
      <c r="I242" s="371">
        <f t="shared" si="51"/>
        <v>0</v>
      </c>
      <c r="J242" s="370">
        <f t="shared" si="52"/>
        <v>0</v>
      </c>
      <c r="K242" s="370" t="str">
        <f t="shared" si="53"/>
        <v/>
      </c>
      <c r="L242" s="370">
        <f t="shared" si="54"/>
        <v>0</v>
      </c>
      <c r="M242" s="370">
        <f t="shared" si="55"/>
        <v>0</v>
      </c>
      <c r="N242" s="370" t="str">
        <f t="shared" si="56"/>
        <v/>
      </c>
      <c r="O242" s="370">
        <f t="shared" si="57"/>
        <v>0</v>
      </c>
      <c r="P242" s="370">
        <f t="shared" si="58"/>
        <v>0</v>
      </c>
      <c r="Q242" s="370" t="str">
        <f t="shared" si="59"/>
        <v/>
      </c>
      <c r="R242" s="370">
        <f t="shared" si="60"/>
        <v>0</v>
      </c>
      <c r="S242" s="370" t="str">
        <f t="shared" si="61"/>
        <v>Euros</v>
      </c>
      <c r="T242" s="370"/>
      <c r="U242" s="370"/>
      <c r="V242" s="372" t="e">
        <f>UPPER(LEFT(#REF!,1))&amp;MID(#REF!,2,255)</f>
        <v>#REF!</v>
      </c>
    </row>
    <row r="243" spans="1:22" x14ac:dyDescent="0.4">
      <c r="A243" s="383" t="s">
        <v>433</v>
      </c>
      <c r="B243" s="40" t="s">
        <v>434</v>
      </c>
      <c r="C243" s="57"/>
      <c r="D243" s="441"/>
      <c r="E243" s="367"/>
      <c r="F243" s="368"/>
      <c r="G243" s="369" t="s">
        <v>624</v>
      </c>
      <c r="H243" s="370" t="str">
        <f t="shared" si="50"/>
        <v>Euros</v>
      </c>
      <c r="I243" s="371">
        <f t="shared" si="51"/>
        <v>0</v>
      </c>
      <c r="J243" s="370">
        <f t="shared" si="52"/>
        <v>0</v>
      </c>
      <c r="K243" s="370" t="str">
        <f t="shared" si="53"/>
        <v/>
      </c>
      <c r="L243" s="370">
        <f t="shared" si="54"/>
        <v>0</v>
      </c>
      <c r="M243" s="370">
        <f t="shared" si="55"/>
        <v>0</v>
      </c>
      <c r="N243" s="370" t="str">
        <f t="shared" si="56"/>
        <v/>
      </c>
      <c r="O243" s="370">
        <f t="shared" si="57"/>
        <v>0</v>
      </c>
      <c r="P243" s="370">
        <f t="shared" si="58"/>
        <v>0</v>
      </c>
      <c r="Q243" s="370" t="str">
        <f t="shared" si="59"/>
        <v/>
      </c>
      <c r="R243" s="370">
        <f t="shared" si="60"/>
        <v>0</v>
      </c>
      <c r="S243" s="370" t="str">
        <f t="shared" si="61"/>
        <v>Euros</v>
      </c>
      <c r="T243" s="370"/>
      <c r="U243" s="370"/>
      <c r="V243" s="372" t="e">
        <f>UPPER(LEFT(#REF!,1))&amp;MID(#REF!,2,255)</f>
        <v>#REF!</v>
      </c>
    </row>
    <row r="244" spans="1:22" x14ac:dyDescent="0.4">
      <c r="A244" s="378" t="s">
        <v>435</v>
      </c>
      <c r="B244" s="41" t="s">
        <v>436</v>
      </c>
      <c r="C244" s="57" t="s">
        <v>355</v>
      </c>
      <c r="D244" s="441">
        <v>1</v>
      </c>
      <c r="E244" s="367"/>
      <c r="F244" s="368" t="str">
        <f t="shared" si="62"/>
        <v>Euros</v>
      </c>
      <c r="G244" s="369" t="s">
        <v>624</v>
      </c>
      <c r="H244" s="370" t="str">
        <f t="shared" si="50"/>
        <v>Euros</v>
      </c>
      <c r="I244" s="371">
        <f t="shared" si="51"/>
        <v>0</v>
      </c>
      <c r="J244" s="370">
        <f t="shared" si="52"/>
        <v>0</v>
      </c>
      <c r="K244" s="370" t="str">
        <f t="shared" si="53"/>
        <v/>
      </c>
      <c r="L244" s="370">
        <f t="shared" si="54"/>
        <v>0</v>
      </c>
      <c r="M244" s="370">
        <f t="shared" si="55"/>
        <v>0</v>
      </c>
      <c r="N244" s="370" t="str">
        <f t="shared" si="56"/>
        <v/>
      </c>
      <c r="O244" s="370">
        <f t="shared" si="57"/>
        <v>0</v>
      </c>
      <c r="P244" s="370">
        <f t="shared" si="58"/>
        <v>0</v>
      </c>
      <c r="Q244" s="370" t="str">
        <f t="shared" si="59"/>
        <v/>
      </c>
      <c r="R244" s="370">
        <f t="shared" si="60"/>
        <v>0</v>
      </c>
      <c r="S244" s="370" t="str">
        <f t="shared" si="61"/>
        <v>Euros</v>
      </c>
      <c r="T244" s="370"/>
      <c r="U244" s="370"/>
      <c r="V244" s="372" t="e">
        <f>UPPER(LEFT(#REF!,1))&amp;MID(#REF!,2,255)</f>
        <v>#REF!</v>
      </c>
    </row>
    <row r="245" spans="1:22" x14ac:dyDescent="0.4">
      <c r="A245" s="383" t="s">
        <v>437</v>
      </c>
      <c r="B245" s="40" t="s">
        <v>438</v>
      </c>
      <c r="C245" s="57"/>
      <c r="D245" s="441"/>
      <c r="E245" s="443"/>
      <c r="F245" s="368"/>
      <c r="G245" s="369" t="s">
        <v>624</v>
      </c>
      <c r="H245" s="370" t="str">
        <f t="shared" si="50"/>
        <v>Euros</v>
      </c>
      <c r="I245" s="371">
        <f t="shared" si="51"/>
        <v>0</v>
      </c>
      <c r="J245" s="370">
        <f t="shared" si="52"/>
        <v>0</v>
      </c>
      <c r="K245" s="370" t="str">
        <f t="shared" si="53"/>
        <v/>
      </c>
      <c r="L245" s="370">
        <f t="shared" si="54"/>
        <v>0</v>
      </c>
      <c r="M245" s="370">
        <f t="shared" si="55"/>
        <v>0</v>
      </c>
      <c r="N245" s="370" t="str">
        <f t="shared" si="56"/>
        <v/>
      </c>
      <c r="O245" s="370">
        <f t="shared" si="57"/>
        <v>0</v>
      </c>
      <c r="P245" s="370">
        <f t="shared" si="58"/>
        <v>0</v>
      </c>
      <c r="Q245" s="370" t="str">
        <f t="shared" si="59"/>
        <v/>
      </c>
      <c r="R245" s="370">
        <f t="shared" si="60"/>
        <v>0</v>
      </c>
      <c r="S245" s="370" t="str">
        <f t="shared" si="61"/>
        <v>Euros</v>
      </c>
      <c r="T245" s="370"/>
      <c r="U245" s="370"/>
      <c r="V245" s="372" t="e">
        <f>UPPER(LEFT(#REF!,1))&amp;MID(#REF!,2,255)</f>
        <v>#REF!</v>
      </c>
    </row>
    <row r="246" spans="1:22" x14ac:dyDescent="0.4">
      <c r="A246" s="57" t="s">
        <v>439</v>
      </c>
      <c r="B246" s="435" t="s">
        <v>440</v>
      </c>
      <c r="C246" s="57" t="s">
        <v>334</v>
      </c>
      <c r="D246" s="441">
        <v>1</v>
      </c>
      <c r="E246" s="367"/>
      <c r="F246" s="180" t="str">
        <f>UPPER(LEFT(H246,1))&amp;MID(H246,2,255)</f>
        <v>Euros</v>
      </c>
      <c r="G246" s="369" t="s">
        <v>624</v>
      </c>
      <c r="H246" s="370" t="str">
        <f>K246&amp;N246&amp;Q246&amp;S246</f>
        <v>Euros</v>
      </c>
      <c r="I246" s="371">
        <f>+E246</f>
        <v>0</v>
      </c>
      <c r="J246" s="370">
        <f>INT(I246/1000000000)</f>
        <v>0</v>
      </c>
      <c r="K246" s="370" t="str">
        <f>VLOOKUP(J246,offre,2,FALSE)&amp;IF(J246=0,"",IF(J246=1,"milliard ","milliards "))</f>
        <v/>
      </c>
      <c r="L246" s="370">
        <f>+I246-J246*1000000000</f>
        <v>0</v>
      </c>
      <c r="M246" s="370">
        <f>INT(L246/1000000)</f>
        <v>0</v>
      </c>
      <c r="N246" s="370" t="str">
        <f>VLOOKUP(M246,offre,2,FALSE)&amp;IF(M246=0,"",IF(M246=1,"million ","millions "))</f>
        <v/>
      </c>
      <c r="O246" s="370">
        <f>+L246-M246*1000000</f>
        <v>0</v>
      </c>
      <c r="P246" s="370">
        <f>INT(O246/1000)</f>
        <v>0</v>
      </c>
      <c r="Q246" s="370" t="str">
        <f>IF(P246=0,"",IF(P246=1,"mille ",VLOOKUP(P246,offre,2,FALSE)&amp;"mille "))</f>
        <v/>
      </c>
      <c r="R246" s="370">
        <f>+O246-P246*1000</f>
        <v>0</v>
      </c>
      <c r="S246" s="370" t="str">
        <f>VLOOKUP(R246,offre,2,FALSE)&amp;"Euros"</f>
        <v>Euros</v>
      </c>
      <c r="T246" s="370"/>
      <c r="U246" s="370"/>
      <c r="V246" s="372" t="e">
        <f>UPPER(LEFT(#REF!,1))&amp;MID(#REF!,2,255)</f>
        <v>#REF!</v>
      </c>
    </row>
    <row r="247" spans="1:22" x14ac:dyDescent="0.4">
      <c r="A247" s="57" t="s">
        <v>441</v>
      </c>
      <c r="B247" s="435" t="s">
        <v>442</v>
      </c>
      <c r="C247" s="57" t="s">
        <v>334</v>
      </c>
      <c r="D247" s="441">
        <v>1</v>
      </c>
      <c r="E247" s="367"/>
      <c r="F247" s="180" t="str">
        <f t="shared" si="62"/>
        <v>Euros</v>
      </c>
      <c r="G247" s="369" t="s">
        <v>624</v>
      </c>
      <c r="H247" s="370" t="str">
        <f t="shared" si="50"/>
        <v>Euros</v>
      </c>
      <c r="I247" s="371">
        <f t="shared" si="51"/>
        <v>0</v>
      </c>
      <c r="J247" s="370">
        <f t="shared" si="52"/>
        <v>0</v>
      </c>
      <c r="K247" s="370" t="str">
        <f t="shared" si="53"/>
        <v/>
      </c>
      <c r="L247" s="370">
        <f t="shared" si="54"/>
        <v>0</v>
      </c>
      <c r="M247" s="370">
        <f t="shared" si="55"/>
        <v>0</v>
      </c>
      <c r="N247" s="370" t="str">
        <f t="shared" si="56"/>
        <v/>
      </c>
      <c r="O247" s="370">
        <f t="shared" si="57"/>
        <v>0</v>
      </c>
      <c r="P247" s="370">
        <f t="shared" si="58"/>
        <v>0</v>
      </c>
      <c r="Q247" s="370" t="str">
        <f t="shared" si="59"/>
        <v/>
      </c>
      <c r="R247" s="370">
        <f t="shared" si="60"/>
        <v>0</v>
      </c>
      <c r="S247" s="370" t="str">
        <f t="shared" si="61"/>
        <v>Euros</v>
      </c>
      <c r="T247" s="370"/>
      <c r="U247" s="370"/>
      <c r="V247" s="372" t="e">
        <f>UPPER(LEFT(#REF!,1))&amp;MID(#REF!,2,255)</f>
        <v>#REF!</v>
      </c>
    </row>
    <row r="248" spans="1:22" x14ac:dyDescent="0.4">
      <c r="A248" s="364" t="s">
        <v>443</v>
      </c>
      <c r="B248" s="40" t="s">
        <v>444</v>
      </c>
      <c r="C248" s="57"/>
      <c r="D248" s="441"/>
      <c r="E248" s="367"/>
      <c r="F248" s="180"/>
      <c r="G248" s="369" t="s">
        <v>624</v>
      </c>
      <c r="H248" s="370" t="str">
        <f t="shared" si="50"/>
        <v>Euros</v>
      </c>
      <c r="I248" s="371">
        <f t="shared" si="51"/>
        <v>0</v>
      </c>
      <c r="J248" s="370">
        <f t="shared" si="52"/>
        <v>0</v>
      </c>
      <c r="K248" s="370" t="str">
        <f t="shared" si="53"/>
        <v/>
      </c>
      <c r="L248" s="370">
        <f t="shared" si="54"/>
        <v>0</v>
      </c>
      <c r="M248" s="370">
        <f t="shared" si="55"/>
        <v>0</v>
      </c>
      <c r="N248" s="370" t="str">
        <f t="shared" si="56"/>
        <v/>
      </c>
      <c r="O248" s="370">
        <f t="shared" si="57"/>
        <v>0</v>
      </c>
      <c r="P248" s="370">
        <f t="shared" si="58"/>
        <v>0</v>
      </c>
      <c r="Q248" s="370" t="str">
        <f t="shared" si="59"/>
        <v/>
      </c>
      <c r="R248" s="370">
        <f t="shared" si="60"/>
        <v>0</v>
      </c>
      <c r="S248" s="370" t="str">
        <f t="shared" si="61"/>
        <v>Euros</v>
      </c>
      <c r="T248" s="370"/>
      <c r="U248" s="370"/>
      <c r="V248" s="372" t="e">
        <f>UPPER(LEFT(#REF!,1))&amp;MID(#REF!,2,255)</f>
        <v>#REF!</v>
      </c>
    </row>
    <row r="249" spans="1:22" x14ac:dyDescent="0.4">
      <c r="A249" s="378" t="s">
        <v>445</v>
      </c>
      <c r="B249" s="416" t="s">
        <v>446</v>
      </c>
      <c r="C249" s="57" t="s">
        <v>334</v>
      </c>
      <c r="D249" s="441">
        <v>1</v>
      </c>
      <c r="E249" s="367"/>
      <c r="F249" s="368" t="str">
        <f t="shared" si="62"/>
        <v>Euros</v>
      </c>
      <c r="G249" s="369" t="s">
        <v>624</v>
      </c>
      <c r="H249" s="370" t="str">
        <f t="shared" si="50"/>
        <v>Euros</v>
      </c>
      <c r="I249" s="371">
        <f t="shared" si="51"/>
        <v>0</v>
      </c>
      <c r="J249" s="370">
        <f t="shared" si="52"/>
        <v>0</v>
      </c>
      <c r="K249" s="370" t="str">
        <f t="shared" si="53"/>
        <v/>
      </c>
      <c r="L249" s="370">
        <f t="shared" si="54"/>
        <v>0</v>
      </c>
      <c r="M249" s="370">
        <f t="shared" si="55"/>
        <v>0</v>
      </c>
      <c r="N249" s="370" t="str">
        <f t="shared" si="56"/>
        <v/>
      </c>
      <c r="O249" s="370">
        <f t="shared" si="57"/>
        <v>0</v>
      </c>
      <c r="P249" s="370">
        <f t="shared" si="58"/>
        <v>0</v>
      </c>
      <c r="Q249" s="370" t="str">
        <f t="shared" si="59"/>
        <v/>
      </c>
      <c r="R249" s="370">
        <f t="shared" si="60"/>
        <v>0</v>
      </c>
      <c r="S249" s="370" t="str">
        <f t="shared" si="61"/>
        <v>Euros</v>
      </c>
      <c r="T249" s="370"/>
      <c r="U249" s="370"/>
      <c r="V249" s="372" t="e">
        <f>UPPER(LEFT(#REF!,1))&amp;MID(#REF!,2,255)</f>
        <v>#REF!</v>
      </c>
    </row>
    <row r="250" spans="1:22" x14ac:dyDescent="0.4">
      <c r="A250" s="378" t="s">
        <v>447</v>
      </c>
      <c r="B250" s="416" t="s">
        <v>448</v>
      </c>
      <c r="C250" s="57" t="s">
        <v>334</v>
      </c>
      <c r="D250" s="441">
        <v>1</v>
      </c>
      <c r="E250" s="367"/>
      <c r="F250" s="368" t="str">
        <f t="shared" si="62"/>
        <v>Euros</v>
      </c>
      <c r="G250" s="369" t="s">
        <v>624</v>
      </c>
      <c r="H250" s="370" t="str">
        <f t="shared" si="50"/>
        <v>Euros</v>
      </c>
      <c r="I250" s="371">
        <f t="shared" si="51"/>
        <v>0</v>
      </c>
      <c r="J250" s="370">
        <f t="shared" si="52"/>
        <v>0</v>
      </c>
      <c r="K250" s="370" t="str">
        <f t="shared" si="53"/>
        <v/>
      </c>
      <c r="L250" s="370">
        <f t="shared" si="54"/>
        <v>0</v>
      </c>
      <c r="M250" s="370">
        <f t="shared" si="55"/>
        <v>0</v>
      </c>
      <c r="N250" s="370" t="str">
        <f t="shared" si="56"/>
        <v/>
      </c>
      <c r="O250" s="370">
        <f t="shared" si="57"/>
        <v>0</v>
      </c>
      <c r="P250" s="370">
        <f t="shared" si="58"/>
        <v>0</v>
      </c>
      <c r="Q250" s="370" t="str">
        <f t="shared" si="59"/>
        <v/>
      </c>
      <c r="R250" s="370">
        <f t="shared" si="60"/>
        <v>0</v>
      </c>
      <c r="S250" s="370" t="str">
        <f t="shared" si="61"/>
        <v>Euros</v>
      </c>
      <c r="T250" s="370"/>
      <c r="U250" s="370"/>
      <c r="V250" s="372" t="e">
        <f>UPPER(LEFT(#REF!,1))&amp;MID(#REF!,2,255)</f>
        <v>#REF!</v>
      </c>
    </row>
    <row r="251" spans="1:22" x14ac:dyDescent="0.4">
      <c r="A251" s="378" t="s">
        <v>451</v>
      </c>
      <c r="B251" s="440" t="s">
        <v>452</v>
      </c>
      <c r="C251" s="57" t="s">
        <v>334</v>
      </c>
      <c r="D251" s="441">
        <v>1</v>
      </c>
      <c r="E251" s="367"/>
      <c r="F251" s="368" t="str">
        <f t="shared" si="62"/>
        <v>Euros</v>
      </c>
      <c r="G251" s="369" t="s">
        <v>624</v>
      </c>
      <c r="H251" s="370" t="str">
        <f t="shared" si="50"/>
        <v>Euros</v>
      </c>
      <c r="I251" s="371">
        <f t="shared" si="51"/>
        <v>0</v>
      </c>
      <c r="J251" s="370">
        <f t="shared" si="52"/>
        <v>0</v>
      </c>
      <c r="K251" s="370" t="str">
        <f t="shared" si="53"/>
        <v/>
      </c>
      <c r="L251" s="370">
        <f t="shared" si="54"/>
        <v>0</v>
      </c>
      <c r="M251" s="370">
        <f t="shared" si="55"/>
        <v>0</v>
      </c>
      <c r="N251" s="370" t="str">
        <f t="shared" si="56"/>
        <v/>
      </c>
      <c r="O251" s="370">
        <f t="shared" si="57"/>
        <v>0</v>
      </c>
      <c r="P251" s="370">
        <f t="shared" si="58"/>
        <v>0</v>
      </c>
      <c r="Q251" s="370" t="str">
        <f t="shared" si="59"/>
        <v/>
      </c>
      <c r="R251" s="370">
        <f t="shared" si="60"/>
        <v>0</v>
      </c>
      <c r="S251" s="370" t="str">
        <f t="shared" si="61"/>
        <v>Euros</v>
      </c>
      <c r="T251" s="370"/>
      <c r="U251" s="370"/>
      <c r="V251" s="372" t="e">
        <f>UPPER(LEFT(#REF!,1))&amp;MID(#REF!,2,255)</f>
        <v>#REF!</v>
      </c>
    </row>
    <row r="252" spans="1:22" x14ac:dyDescent="0.4">
      <c r="A252" s="383" t="s">
        <v>453</v>
      </c>
      <c r="B252" s="40" t="s">
        <v>454</v>
      </c>
      <c r="C252" s="57"/>
      <c r="D252" s="441"/>
      <c r="E252" s="367"/>
      <c r="F252" s="368"/>
      <c r="G252" s="369" t="s">
        <v>624</v>
      </c>
      <c r="H252" s="370" t="str">
        <f t="shared" si="50"/>
        <v>Euros</v>
      </c>
      <c r="I252" s="371">
        <f t="shared" si="51"/>
        <v>0</v>
      </c>
      <c r="J252" s="370">
        <f t="shared" si="52"/>
        <v>0</v>
      </c>
      <c r="K252" s="370" t="str">
        <f t="shared" si="53"/>
        <v/>
      </c>
      <c r="L252" s="370">
        <f t="shared" si="54"/>
        <v>0</v>
      </c>
      <c r="M252" s="370">
        <f t="shared" si="55"/>
        <v>0</v>
      </c>
      <c r="N252" s="370" t="str">
        <f t="shared" si="56"/>
        <v/>
      </c>
      <c r="O252" s="370">
        <f t="shared" si="57"/>
        <v>0</v>
      </c>
      <c r="P252" s="370">
        <f t="shared" si="58"/>
        <v>0</v>
      </c>
      <c r="Q252" s="370" t="str">
        <f t="shared" si="59"/>
        <v/>
      </c>
      <c r="R252" s="370">
        <f t="shared" si="60"/>
        <v>0</v>
      </c>
      <c r="S252" s="370" t="str">
        <f t="shared" si="61"/>
        <v>Euros</v>
      </c>
      <c r="T252" s="370"/>
      <c r="U252" s="370"/>
      <c r="V252" s="372" t="e">
        <f>UPPER(LEFT(#REF!,1))&amp;MID(#REF!,2,255)</f>
        <v>#REF!</v>
      </c>
    </row>
    <row r="253" spans="1:22" x14ac:dyDescent="0.4">
      <c r="A253" s="375" t="s">
        <v>455</v>
      </c>
      <c r="B253" s="50" t="s">
        <v>456</v>
      </c>
      <c r="C253" s="57" t="s">
        <v>334</v>
      </c>
      <c r="D253" s="441">
        <v>1</v>
      </c>
      <c r="E253" s="367"/>
      <c r="F253" s="368" t="str">
        <f t="shared" si="62"/>
        <v>Euros</v>
      </c>
      <c r="G253" s="369" t="s">
        <v>624</v>
      </c>
      <c r="H253" s="370" t="str">
        <f t="shared" si="50"/>
        <v>Euros</v>
      </c>
      <c r="I253" s="371">
        <f t="shared" si="51"/>
        <v>0</v>
      </c>
      <c r="J253" s="370">
        <f t="shared" si="52"/>
        <v>0</v>
      </c>
      <c r="K253" s="370" t="str">
        <f t="shared" si="53"/>
        <v/>
      </c>
      <c r="L253" s="370">
        <f t="shared" si="54"/>
        <v>0</v>
      </c>
      <c r="M253" s="370">
        <f t="shared" si="55"/>
        <v>0</v>
      </c>
      <c r="N253" s="370" t="str">
        <f t="shared" si="56"/>
        <v/>
      </c>
      <c r="O253" s="370">
        <f t="shared" si="57"/>
        <v>0</v>
      </c>
      <c r="P253" s="370">
        <f t="shared" si="58"/>
        <v>0</v>
      </c>
      <c r="Q253" s="370" t="str">
        <f t="shared" si="59"/>
        <v/>
      </c>
      <c r="R253" s="370">
        <f t="shared" si="60"/>
        <v>0</v>
      </c>
      <c r="S253" s="370" t="str">
        <f t="shared" si="61"/>
        <v>Euros</v>
      </c>
      <c r="T253" s="370"/>
      <c r="U253" s="370"/>
      <c r="V253" s="372" t="e">
        <f>UPPER(LEFT(#REF!,1))&amp;MID(#REF!,2,255)</f>
        <v>#REF!</v>
      </c>
    </row>
    <row r="254" spans="1:22" x14ac:dyDescent="0.4">
      <c r="A254" s="383" t="s">
        <v>457</v>
      </c>
      <c r="B254" s="444" t="s">
        <v>458</v>
      </c>
      <c r="C254" s="57"/>
      <c r="D254" s="441"/>
      <c r="E254" s="367"/>
      <c r="F254" s="368"/>
      <c r="G254" s="369" t="s">
        <v>624</v>
      </c>
      <c r="H254" s="370" t="str">
        <f t="shared" si="50"/>
        <v>Euros</v>
      </c>
      <c r="I254" s="371">
        <f t="shared" si="51"/>
        <v>0</v>
      </c>
      <c r="J254" s="370">
        <f t="shared" si="52"/>
        <v>0</v>
      </c>
      <c r="K254" s="370" t="str">
        <f t="shared" si="53"/>
        <v/>
      </c>
      <c r="L254" s="370">
        <f t="shared" si="54"/>
        <v>0</v>
      </c>
      <c r="M254" s="370">
        <f t="shared" si="55"/>
        <v>0</v>
      </c>
      <c r="N254" s="370" t="str">
        <f t="shared" si="56"/>
        <v/>
      </c>
      <c r="O254" s="370">
        <f t="shared" si="57"/>
        <v>0</v>
      </c>
      <c r="P254" s="370">
        <f t="shared" si="58"/>
        <v>0</v>
      </c>
      <c r="Q254" s="370" t="str">
        <f t="shared" si="59"/>
        <v/>
      </c>
      <c r="R254" s="370">
        <f t="shared" si="60"/>
        <v>0</v>
      </c>
      <c r="S254" s="370" t="str">
        <f t="shared" si="61"/>
        <v>Euros</v>
      </c>
      <c r="T254" s="370"/>
      <c r="U254" s="370"/>
      <c r="V254" s="372" t="e">
        <f>UPPER(LEFT(#REF!,1))&amp;MID(#REF!,2,255)</f>
        <v>#REF!</v>
      </c>
    </row>
    <row r="255" spans="1:22" x14ac:dyDescent="0.4">
      <c r="A255" s="469" t="s">
        <v>459</v>
      </c>
      <c r="B255" s="416" t="s">
        <v>622</v>
      </c>
      <c r="C255" s="126" t="s">
        <v>334</v>
      </c>
      <c r="D255" s="441">
        <v>1</v>
      </c>
      <c r="E255" s="367"/>
      <c r="F255" s="368" t="str">
        <f t="shared" si="62"/>
        <v>Euros</v>
      </c>
      <c r="G255" s="369" t="s">
        <v>624</v>
      </c>
      <c r="H255" s="370" t="str">
        <f t="shared" si="50"/>
        <v>Euros</v>
      </c>
      <c r="I255" s="371">
        <f t="shared" si="51"/>
        <v>0</v>
      </c>
      <c r="J255" s="370">
        <f t="shared" si="52"/>
        <v>0</v>
      </c>
      <c r="K255" s="370" t="str">
        <f t="shared" si="53"/>
        <v/>
      </c>
      <c r="L255" s="370">
        <f t="shared" si="54"/>
        <v>0</v>
      </c>
      <c r="M255" s="370">
        <f t="shared" si="55"/>
        <v>0</v>
      </c>
      <c r="N255" s="370" t="str">
        <f t="shared" si="56"/>
        <v/>
      </c>
      <c r="O255" s="370">
        <f t="shared" si="57"/>
        <v>0</v>
      </c>
      <c r="P255" s="370">
        <f t="shared" si="58"/>
        <v>0</v>
      </c>
      <c r="Q255" s="370" t="str">
        <f t="shared" si="59"/>
        <v/>
      </c>
      <c r="R255" s="370">
        <f t="shared" si="60"/>
        <v>0</v>
      </c>
      <c r="S255" s="370" t="str">
        <f t="shared" si="61"/>
        <v>Euros</v>
      </c>
      <c r="T255" s="370"/>
      <c r="U255" s="370"/>
      <c r="V255" s="372" t="e">
        <f>UPPER(LEFT(#REF!,1))&amp;MID(#REF!,2,255)</f>
        <v>#REF!</v>
      </c>
    </row>
    <row r="256" spans="1:22" x14ac:dyDescent="0.4">
      <c r="A256" s="469" t="s">
        <v>461</v>
      </c>
      <c r="B256" s="416" t="s">
        <v>462</v>
      </c>
      <c r="C256" s="126" t="s">
        <v>334</v>
      </c>
      <c r="D256" s="441">
        <v>1</v>
      </c>
      <c r="E256" s="367"/>
      <c r="F256" s="368" t="str">
        <f t="shared" si="62"/>
        <v>Euros</v>
      </c>
      <c r="G256" s="369" t="s">
        <v>624</v>
      </c>
      <c r="H256" s="370" t="str">
        <f t="shared" si="50"/>
        <v>Euros</v>
      </c>
      <c r="I256" s="371">
        <f t="shared" si="51"/>
        <v>0</v>
      </c>
      <c r="J256" s="370">
        <f t="shared" si="52"/>
        <v>0</v>
      </c>
      <c r="K256" s="370" t="str">
        <f t="shared" si="53"/>
        <v/>
      </c>
      <c r="L256" s="370">
        <f t="shared" si="54"/>
        <v>0</v>
      </c>
      <c r="M256" s="370">
        <f t="shared" si="55"/>
        <v>0</v>
      </c>
      <c r="N256" s="370" t="str">
        <f t="shared" si="56"/>
        <v/>
      </c>
      <c r="O256" s="370">
        <f t="shared" si="57"/>
        <v>0</v>
      </c>
      <c r="P256" s="370">
        <f t="shared" si="58"/>
        <v>0</v>
      </c>
      <c r="Q256" s="370" t="str">
        <f t="shared" si="59"/>
        <v/>
      </c>
      <c r="R256" s="370">
        <f t="shared" si="60"/>
        <v>0</v>
      </c>
      <c r="S256" s="370" t="str">
        <f t="shared" si="61"/>
        <v>Euros</v>
      </c>
      <c r="T256" s="370"/>
      <c r="U256" s="370"/>
      <c r="V256" s="372" t="e">
        <f>UPPER(LEFT(#REF!,1))&amp;MID(#REF!,2,255)</f>
        <v>#REF!</v>
      </c>
    </row>
    <row r="257" spans="1:22" x14ac:dyDescent="0.4">
      <c r="A257" s="469" t="s">
        <v>463</v>
      </c>
      <c r="B257" s="416" t="s">
        <v>464</v>
      </c>
      <c r="C257" s="126" t="s">
        <v>334</v>
      </c>
      <c r="D257" s="441">
        <v>1</v>
      </c>
      <c r="E257" s="367"/>
      <c r="F257" s="368" t="str">
        <f t="shared" si="62"/>
        <v>Euros</v>
      </c>
      <c r="G257" s="369" t="s">
        <v>624</v>
      </c>
      <c r="H257" s="370" t="str">
        <f t="shared" si="50"/>
        <v>Euros</v>
      </c>
      <c r="I257" s="371">
        <f t="shared" si="51"/>
        <v>0</v>
      </c>
      <c r="J257" s="370">
        <f t="shared" si="52"/>
        <v>0</v>
      </c>
      <c r="K257" s="370" t="str">
        <f t="shared" si="53"/>
        <v/>
      </c>
      <c r="L257" s="370">
        <f t="shared" si="54"/>
        <v>0</v>
      </c>
      <c r="M257" s="370">
        <f t="shared" si="55"/>
        <v>0</v>
      </c>
      <c r="N257" s="370" t="str">
        <f t="shared" si="56"/>
        <v/>
      </c>
      <c r="O257" s="370">
        <f t="shared" si="57"/>
        <v>0</v>
      </c>
      <c r="P257" s="370">
        <f t="shared" si="58"/>
        <v>0</v>
      </c>
      <c r="Q257" s="370" t="str">
        <f t="shared" si="59"/>
        <v/>
      </c>
      <c r="R257" s="370">
        <f t="shared" si="60"/>
        <v>0</v>
      </c>
      <c r="S257" s="370" t="str">
        <f t="shared" si="61"/>
        <v>Euros</v>
      </c>
      <c r="T257" s="370"/>
      <c r="U257" s="370"/>
      <c r="V257" s="372" t="e">
        <f>UPPER(LEFT(#REF!,1))&amp;MID(#REF!,2,255)</f>
        <v>#REF!</v>
      </c>
    </row>
    <row r="258" spans="1:22" x14ac:dyDescent="0.4">
      <c r="A258" s="470" t="s">
        <v>465</v>
      </c>
      <c r="B258" s="40" t="s">
        <v>822</v>
      </c>
      <c r="C258" s="126"/>
      <c r="D258" s="441"/>
      <c r="E258" s="367"/>
      <c r="F258" s="368"/>
      <c r="G258" s="369" t="s">
        <v>624</v>
      </c>
      <c r="H258" s="370" t="str">
        <f t="shared" si="50"/>
        <v>Euros</v>
      </c>
      <c r="I258" s="371">
        <f t="shared" si="51"/>
        <v>0</v>
      </c>
      <c r="J258" s="370">
        <f t="shared" si="52"/>
        <v>0</v>
      </c>
      <c r="K258" s="370" t="str">
        <f t="shared" si="53"/>
        <v/>
      </c>
      <c r="L258" s="370">
        <f t="shared" si="54"/>
        <v>0</v>
      </c>
      <c r="M258" s="370">
        <f t="shared" si="55"/>
        <v>0</v>
      </c>
      <c r="N258" s="370" t="str">
        <f t="shared" si="56"/>
        <v/>
      </c>
      <c r="O258" s="370">
        <f t="shared" si="57"/>
        <v>0</v>
      </c>
      <c r="P258" s="370">
        <f t="shared" si="58"/>
        <v>0</v>
      </c>
      <c r="Q258" s="370" t="str">
        <f t="shared" si="59"/>
        <v/>
      </c>
      <c r="R258" s="370">
        <f t="shared" si="60"/>
        <v>0</v>
      </c>
      <c r="S258" s="370" t="str">
        <f t="shared" si="61"/>
        <v>Euros</v>
      </c>
      <c r="T258" s="370"/>
      <c r="U258" s="370"/>
      <c r="V258" s="372" t="e">
        <f>UPPER(LEFT(#REF!,1))&amp;MID(#REF!,2,255)</f>
        <v>#REF!</v>
      </c>
    </row>
    <row r="259" spans="1:22" x14ac:dyDescent="0.4">
      <c r="A259" s="471" t="s">
        <v>467</v>
      </c>
      <c r="B259" s="416" t="s">
        <v>850</v>
      </c>
      <c r="C259" s="126" t="s">
        <v>355</v>
      </c>
      <c r="D259" s="441">
        <v>1</v>
      </c>
      <c r="E259" s="367"/>
      <c r="F259" s="368" t="str">
        <f t="shared" si="62"/>
        <v>Euros</v>
      </c>
      <c r="G259" s="369" t="s">
        <v>624</v>
      </c>
      <c r="H259" s="370" t="str">
        <f t="shared" si="50"/>
        <v>Euros</v>
      </c>
      <c r="I259" s="371">
        <f t="shared" si="51"/>
        <v>0</v>
      </c>
      <c r="J259" s="370">
        <f t="shared" si="52"/>
        <v>0</v>
      </c>
      <c r="K259" s="370" t="str">
        <f t="shared" si="53"/>
        <v/>
      </c>
      <c r="L259" s="370">
        <f t="shared" si="54"/>
        <v>0</v>
      </c>
      <c r="M259" s="370">
        <f t="shared" si="55"/>
        <v>0</v>
      </c>
      <c r="N259" s="370" t="str">
        <f t="shared" si="56"/>
        <v/>
      </c>
      <c r="O259" s="370">
        <f t="shared" si="57"/>
        <v>0</v>
      </c>
      <c r="P259" s="370">
        <f t="shared" si="58"/>
        <v>0</v>
      </c>
      <c r="Q259" s="370" t="str">
        <f t="shared" si="59"/>
        <v/>
      </c>
      <c r="R259" s="370">
        <f t="shared" si="60"/>
        <v>0</v>
      </c>
      <c r="S259" s="370" t="str">
        <f t="shared" si="61"/>
        <v>Euros</v>
      </c>
      <c r="T259" s="370"/>
      <c r="U259" s="370"/>
      <c r="V259" s="372" t="e">
        <f>UPPER(LEFT(#REF!,1))&amp;MID(#REF!,2,255)</f>
        <v>#REF!</v>
      </c>
    </row>
    <row r="260" spans="1:22" x14ac:dyDescent="0.4">
      <c r="A260" s="471" t="s">
        <v>469</v>
      </c>
      <c r="B260" s="416" t="s">
        <v>470</v>
      </c>
      <c r="C260" s="126" t="s">
        <v>334</v>
      </c>
      <c r="D260" s="441">
        <v>1</v>
      </c>
      <c r="E260" s="367"/>
      <c r="F260" s="368" t="str">
        <f t="shared" si="62"/>
        <v>Euros</v>
      </c>
      <c r="G260" s="369" t="s">
        <v>624</v>
      </c>
      <c r="H260" s="370" t="str">
        <f t="shared" si="50"/>
        <v>Euros</v>
      </c>
      <c r="I260" s="371">
        <f t="shared" si="51"/>
        <v>0</v>
      </c>
      <c r="J260" s="370">
        <f t="shared" si="52"/>
        <v>0</v>
      </c>
      <c r="K260" s="370" t="str">
        <f t="shared" si="53"/>
        <v/>
      </c>
      <c r="L260" s="370">
        <f t="shared" si="54"/>
        <v>0</v>
      </c>
      <c r="M260" s="370">
        <f t="shared" si="55"/>
        <v>0</v>
      </c>
      <c r="N260" s="370" t="str">
        <f t="shared" si="56"/>
        <v/>
      </c>
      <c r="O260" s="370">
        <f t="shared" si="57"/>
        <v>0</v>
      </c>
      <c r="P260" s="370">
        <f t="shared" si="58"/>
        <v>0</v>
      </c>
      <c r="Q260" s="370" t="str">
        <f t="shared" si="59"/>
        <v/>
      </c>
      <c r="R260" s="370">
        <f t="shared" si="60"/>
        <v>0</v>
      </c>
      <c r="S260" s="370" t="str">
        <f t="shared" si="61"/>
        <v>Euros</v>
      </c>
      <c r="T260" s="370"/>
      <c r="U260" s="370"/>
      <c r="V260" s="372" t="e">
        <f>UPPER(LEFT(#REF!,1))&amp;MID(#REF!,2,255)</f>
        <v>#REF!</v>
      </c>
    </row>
    <row r="261" spans="1:22" x14ac:dyDescent="0.4">
      <c r="A261" s="471" t="s">
        <v>848</v>
      </c>
      <c r="B261" s="416" t="s">
        <v>849</v>
      </c>
      <c r="C261" s="126" t="s">
        <v>334</v>
      </c>
      <c r="D261" s="441">
        <v>1</v>
      </c>
      <c r="E261" s="367"/>
      <c r="F261" s="368" t="str">
        <f>UPPER(LEFT(H261,1))&amp;MID(H261,2,255)</f>
        <v>Euros</v>
      </c>
      <c r="G261" s="369" t="s">
        <v>624</v>
      </c>
      <c r="H261" s="370" t="str">
        <f>K261&amp;N261&amp;Q261&amp;S261</f>
        <v>Euros</v>
      </c>
      <c r="I261" s="371">
        <f>+E261</f>
        <v>0</v>
      </c>
      <c r="J261" s="370">
        <f>INT(I261/1000000000)</f>
        <v>0</v>
      </c>
      <c r="K261" s="370" t="str">
        <f>VLOOKUP(J261,offre,2,FALSE)&amp;IF(J261=0,"",IF(J261=1,"milliard ","milliards "))</f>
        <v/>
      </c>
      <c r="L261" s="370">
        <f>+I261-J261*1000000000</f>
        <v>0</v>
      </c>
      <c r="M261" s="370">
        <f>INT(L261/1000000)</f>
        <v>0</v>
      </c>
      <c r="N261" s="370" t="str">
        <f>VLOOKUP(M261,offre,2,FALSE)&amp;IF(M261=0,"",IF(M261=1,"million ","millions "))</f>
        <v/>
      </c>
      <c r="O261" s="370">
        <f>+L261-M261*1000000</f>
        <v>0</v>
      </c>
      <c r="P261" s="370">
        <f>INT(O261/1000)</f>
        <v>0</v>
      </c>
      <c r="Q261" s="370" t="str">
        <f>IF(P261=0,"",IF(P261=1,"mille ",VLOOKUP(P261,offre,2,FALSE)&amp;"mille "))</f>
        <v/>
      </c>
      <c r="R261" s="370">
        <f>+O261-P261*1000</f>
        <v>0</v>
      </c>
      <c r="S261" s="370" t="str">
        <f>VLOOKUP(R261,offre,2,FALSE)&amp;"Euros"</f>
        <v>Euros</v>
      </c>
      <c r="T261" s="370"/>
      <c r="U261" s="370"/>
      <c r="V261" s="372" t="e">
        <f>UPPER(LEFT(#REF!,1))&amp;MID(#REF!,2,255)</f>
        <v>#REF!</v>
      </c>
    </row>
    <row r="262" spans="1:22" x14ac:dyDescent="0.4">
      <c r="A262" s="470" t="s">
        <v>471</v>
      </c>
      <c r="B262" s="446" t="s">
        <v>823</v>
      </c>
      <c r="C262" s="447"/>
      <c r="D262" s="441"/>
      <c r="E262" s="367"/>
      <c r="F262" s="368"/>
      <c r="G262" s="369" t="s">
        <v>624</v>
      </c>
      <c r="H262" s="370" t="str">
        <f t="shared" si="50"/>
        <v>Euros</v>
      </c>
      <c r="I262" s="371">
        <f t="shared" si="51"/>
        <v>0</v>
      </c>
      <c r="J262" s="370">
        <f t="shared" si="52"/>
        <v>0</v>
      </c>
      <c r="K262" s="370" t="str">
        <f t="shared" si="53"/>
        <v/>
      </c>
      <c r="L262" s="370">
        <f t="shared" si="54"/>
        <v>0</v>
      </c>
      <c r="M262" s="370">
        <f t="shared" si="55"/>
        <v>0</v>
      </c>
      <c r="N262" s="370" t="str">
        <f t="shared" si="56"/>
        <v/>
      </c>
      <c r="O262" s="370">
        <f t="shared" si="57"/>
        <v>0</v>
      </c>
      <c r="P262" s="370">
        <f t="shared" si="58"/>
        <v>0</v>
      </c>
      <c r="Q262" s="370" t="str">
        <f t="shared" si="59"/>
        <v/>
      </c>
      <c r="R262" s="370">
        <f t="shared" si="60"/>
        <v>0</v>
      </c>
      <c r="S262" s="370" t="str">
        <f t="shared" si="61"/>
        <v>Euros</v>
      </c>
      <c r="T262" s="370"/>
      <c r="U262" s="370"/>
      <c r="V262" s="372" t="e">
        <f>UPPER(LEFT(#REF!,1))&amp;MID(#REF!,2,255)</f>
        <v>#REF!</v>
      </c>
    </row>
    <row r="263" spans="1:22" x14ac:dyDescent="0.4">
      <c r="A263" s="469" t="s">
        <v>473</v>
      </c>
      <c r="B263" s="73" t="s">
        <v>824</v>
      </c>
      <c r="C263" s="126" t="s">
        <v>334</v>
      </c>
      <c r="D263" s="441">
        <v>1</v>
      </c>
      <c r="E263" s="367"/>
      <c r="F263" s="368" t="str">
        <f t="shared" si="62"/>
        <v>Euros</v>
      </c>
      <c r="G263" s="369" t="s">
        <v>624</v>
      </c>
      <c r="H263" s="370" t="str">
        <f t="shared" si="50"/>
        <v>Euros</v>
      </c>
      <c r="I263" s="371">
        <f t="shared" si="51"/>
        <v>0</v>
      </c>
      <c r="J263" s="370">
        <f t="shared" si="52"/>
        <v>0</v>
      </c>
      <c r="K263" s="370" t="str">
        <f t="shared" si="53"/>
        <v/>
      </c>
      <c r="L263" s="370">
        <f t="shared" si="54"/>
        <v>0</v>
      </c>
      <c r="M263" s="370">
        <f t="shared" si="55"/>
        <v>0</v>
      </c>
      <c r="N263" s="370" t="str">
        <f t="shared" si="56"/>
        <v/>
      </c>
      <c r="O263" s="370">
        <f t="shared" si="57"/>
        <v>0</v>
      </c>
      <c r="P263" s="370">
        <f t="shared" si="58"/>
        <v>0</v>
      </c>
      <c r="Q263" s="370" t="str">
        <f t="shared" si="59"/>
        <v/>
      </c>
      <c r="R263" s="370">
        <f t="shared" si="60"/>
        <v>0</v>
      </c>
      <c r="S263" s="370" t="str">
        <f t="shared" si="61"/>
        <v>Euros</v>
      </c>
      <c r="T263" s="370"/>
      <c r="U263" s="370"/>
      <c r="V263" s="372" t="e">
        <f>UPPER(LEFT(#REF!,1))&amp;MID(#REF!,2,255)</f>
        <v>#REF!</v>
      </c>
    </row>
    <row r="264" spans="1:22" x14ac:dyDescent="0.4">
      <c r="A264" s="57"/>
      <c r="B264" s="448"/>
      <c r="C264" s="57"/>
      <c r="D264" s="367"/>
      <c r="E264" s="367"/>
      <c r="F264" s="368"/>
      <c r="G264" s="369" t="s">
        <v>624</v>
      </c>
      <c r="H264" s="370" t="str">
        <f t="shared" si="50"/>
        <v>Euros</v>
      </c>
      <c r="I264" s="371">
        <f t="shared" si="51"/>
        <v>0</v>
      </c>
      <c r="J264" s="370">
        <f t="shared" si="52"/>
        <v>0</v>
      </c>
      <c r="K264" s="370" t="str">
        <f t="shared" si="53"/>
        <v/>
      </c>
      <c r="L264" s="370">
        <f t="shared" si="54"/>
        <v>0</v>
      </c>
      <c r="M264" s="370">
        <f t="shared" si="55"/>
        <v>0</v>
      </c>
      <c r="N264" s="370" t="str">
        <f t="shared" si="56"/>
        <v/>
      </c>
      <c r="O264" s="370">
        <f t="shared" si="57"/>
        <v>0</v>
      </c>
      <c r="P264" s="370">
        <f t="shared" si="58"/>
        <v>0</v>
      </c>
      <c r="Q264" s="370" t="str">
        <f t="shared" si="59"/>
        <v/>
      </c>
      <c r="R264" s="370">
        <f t="shared" si="60"/>
        <v>0</v>
      </c>
      <c r="S264" s="370" t="str">
        <f t="shared" si="61"/>
        <v>Euros</v>
      </c>
      <c r="T264" s="370"/>
      <c r="U264" s="370"/>
      <c r="V264" s="372" t="e">
        <f>UPPER(LEFT(#REF!,1))&amp;MID(#REF!,2,255)</f>
        <v>#REF!</v>
      </c>
    </row>
    <row r="265" spans="1:22" x14ac:dyDescent="0.4">
      <c r="A265" s="468" t="s">
        <v>507</v>
      </c>
      <c r="B265" s="433" t="s">
        <v>248</v>
      </c>
      <c r="C265" s="449"/>
      <c r="D265" s="450"/>
      <c r="E265" s="451"/>
      <c r="F265" s="451"/>
      <c r="G265" s="369" t="s">
        <v>624</v>
      </c>
      <c r="H265" s="370" t="str">
        <f t="shared" ref="H265:H295" si="63">K265&amp;N265&amp;Q265&amp;S265</f>
        <v>Euros</v>
      </c>
      <c r="I265" s="371">
        <f t="shared" ref="I265:I290" si="64">+E265</f>
        <v>0</v>
      </c>
      <c r="J265" s="370">
        <f t="shared" ref="J265:J295" si="65">INT(I265/1000000000)</f>
        <v>0</v>
      </c>
      <c r="K265" s="370" t="str">
        <f t="shared" ref="K265:K295" si="66">VLOOKUP(J265,offre,2,FALSE)&amp;IF(J265=0,"",IF(J265=1,"milliard ","milliards "))</f>
        <v/>
      </c>
      <c r="L265" s="370">
        <f t="shared" ref="L265:L295" si="67">+I265-J265*1000000000</f>
        <v>0</v>
      </c>
      <c r="M265" s="370">
        <f t="shared" ref="M265:M295" si="68">INT(L265/1000000)</f>
        <v>0</v>
      </c>
      <c r="N265" s="370" t="str">
        <f t="shared" ref="N265:N295" si="69">VLOOKUP(M265,offre,2,FALSE)&amp;IF(M265=0,"",IF(M265=1,"million ","millions "))</f>
        <v/>
      </c>
      <c r="O265" s="370">
        <f t="shared" ref="O265:O295" si="70">+L265-M265*1000000</f>
        <v>0</v>
      </c>
      <c r="P265" s="370">
        <f t="shared" ref="P265:P295" si="71">INT(O265/1000)</f>
        <v>0</v>
      </c>
      <c r="Q265" s="370" t="str">
        <f t="shared" ref="Q265:Q295" si="72">IF(P265=0,"",IF(P265=1,"mille ",VLOOKUP(P265,offre,2,FALSE)&amp;"mille "))</f>
        <v/>
      </c>
      <c r="R265" s="370">
        <f t="shared" ref="R265:R295" si="73">+O265-P265*1000</f>
        <v>0</v>
      </c>
      <c r="S265" s="370" t="str">
        <f t="shared" ref="S265:S295" si="74">VLOOKUP(R265,offre,2,FALSE)&amp;"Euros"</f>
        <v>Euros</v>
      </c>
      <c r="T265" s="370"/>
      <c r="U265" s="370"/>
      <c r="V265" s="372" t="e">
        <f>UPPER(LEFT(#REF!,1))&amp;MID(#REF!,2,255)</f>
        <v>#REF!</v>
      </c>
    </row>
    <row r="266" spans="1:22" ht="33.6" x14ac:dyDescent="0.4">
      <c r="A266" s="57" t="s">
        <v>396</v>
      </c>
      <c r="B266" s="436" t="s">
        <v>397</v>
      </c>
      <c r="C266" s="357" t="s">
        <v>13</v>
      </c>
      <c r="D266" s="358" t="s">
        <v>14</v>
      </c>
      <c r="E266" s="359"/>
      <c r="F266" s="357" t="s">
        <v>525</v>
      </c>
      <c r="G266" s="369" t="s">
        <v>624</v>
      </c>
      <c r="H266" s="370" t="str">
        <f t="shared" si="63"/>
        <v>Euros</v>
      </c>
      <c r="I266" s="371">
        <f t="shared" si="64"/>
        <v>0</v>
      </c>
      <c r="J266" s="370">
        <f t="shared" si="65"/>
        <v>0</v>
      </c>
      <c r="K266" s="370" t="str">
        <f t="shared" si="66"/>
        <v/>
      </c>
      <c r="L266" s="370">
        <f t="shared" si="67"/>
        <v>0</v>
      </c>
      <c r="M266" s="370">
        <f t="shared" si="68"/>
        <v>0</v>
      </c>
      <c r="N266" s="370" t="str">
        <f t="shared" si="69"/>
        <v/>
      </c>
      <c r="O266" s="370">
        <f t="shared" si="70"/>
        <v>0</v>
      </c>
      <c r="P266" s="370">
        <f t="shared" si="71"/>
        <v>0</v>
      </c>
      <c r="Q266" s="370" t="str">
        <f t="shared" si="72"/>
        <v/>
      </c>
      <c r="R266" s="370">
        <f t="shared" si="73"/>
        <v>0</v>
      </c>
      <c r="S266" s="370" t="str">
        <f t="shared" si="74"/>
        <v>Euros</v>
      </c>
      <c r="T266" s="370"/>
      <c r="U266" s="370"/>
      <c r="V266" s="372" t="e">
        <f>UPPER(LEFT(#REF!,1))&amp;MID(#REF!,2,255)</f>
        <v>#REF!</v>
      </c>
    </row>
    <row r="267" spans="1:22" x14ac:dyDescent="0.4">
      <c r="A267" s="364" t="s">
        <v>408</v>
      </c>
      <c r="B267" s="442" t="s">
        <v>825</v>
      </c>
      <c r="C267" s="57"/>
      <c r="D267" s="438"/>
      <c r="E267" s="439"/>
      <c r="F267" s="368"/>
      <c r="G267" s="369" t="s">
        <v>624</v>
      </c>
      <c r="H267" s="370" t="str">
        <f t="shared" si="63"/>
        <v>Euros</v>
      </c>
      <c r="I267" s="371">
        <f t="shared" si="64"/>
        <v>0</v>
      </c>
      <c r="J267" s="370">
        <f t="shared" si="65"/>
        <v>0</v>
      </c>
      <c r="K267" s="370" t="str">
        <f t="shared" si="66"/>
        <v/>
      </c>
      <c r="L267" s="370">
        <f t="shared" si="67"/>
        <v>0</v>
      </c>
      <c r="M267" s="370">
        <f t="shared" si="68"/>
        <v>0</v>
      </c>
      <c r="N267" s="370" t="str">
        <f t="shared" si="69"/>
        <v/>
      </c>
      <c r="O267" s="370">
        <f t="shared" si="70"/>
        <v>0</v>
      </c>
      <c r="P267" s="370">
        <f t="shared" si="71"/>
        <v>0</v>
      </c>
      <c r="Q267" s="370" t="str">
        <f t="shared" si="72"/>
        <v/>
      </c>
      <c r="R267" s="370">
        <f t="shared" si="73"/>
        <v>0</v>
      </c>
      <c r="S267" s="370" t="str">
        <f t="shared" si="74"/>
        <v>Euros</v>
      </c>
      <c r="T267" s="370"/>
      <c r="U267" s="370"/>
      <c r="V267" s="372" t="e">
        <f>UPPER(LEFT(#REF!,1))&amp;MID(#REF!,2,255)</f>
        <v>#REF!</v>
      </c>
    </row>
    <row r="268" spans="1:22" ht="33.6" x14ac:dyDescent="0.4">
      <c r="A268" s="378" t="s">
        <v>510</v>
      </c>
      <c r="B268" s="34" t="s">
        <v>826</v>
      </c>
      <c r="C268" s="57" t="s">
        <v>355</v>
      </c>
      <c r="D268" s="441">
        <v>1</v>
      </c>
      <c r="E268" s="367"/>
      <c r="F268" s="368" t="str">
        <f t="shared" ref="F268:F290" si="75">UPPER(LEFT(H268,1))&amp;MID(H268,2,255)</f>
        <v>Euros</v>
      </c>
      <c r="G268" s="369" t="s">
        <v>624</v>
      </c>
      <c r="H268" s="370" t="str">
        <f t="shared" si="63"/>
        <v>Euros</v>
      </c>
      <c r="I268" s="371">
        <f t="shared" si="64"/>
        <v>0</v>
      </c>
      <c r="J268" s="370">
        <f t="shared" si="65"/>
        <v>0</v>
      </c>
      <c r="K268" s="370" t="str">
        <f t="shared" si="66"/>
        <v/>
      </c>
      <c r="L268" s="370">
        <f t="shared" si="67"/>
        <v>0</v>
      </c>
      <c r="M268" s="370">
        <f t="shared" si="68"/>
        <v>0</v>
      </c>
      <c r="N268" s="370" t="str">
        <f t="shared" si="69"/>
        <v/>
      </c>
      <c r="O268" s="370">
        <f t="shared" si="70"/>
        <v>0</v>
      </c>
      <c r="P268" s="370">
        <f t="shared" si="71"/>
        <v>0</v>
      </c>
      <c r="Q268" s="370" t="str">
        <f t="shared" si="72"/>
        <v/>
      </c>
      <c r="R268" s="370">
        <f t="shared" si="73"/>
        <v>0</v>
      </c>
      <c r="S268" s="370" t="str">
        <f t="shared" si="74"/>
        <v>Euros</v>
      </c>
      <c r="T268" s="370"/>
      <c r="U268" s="370"/>
      <c r="V268" s="372" t="e">
        <f>UPPER(LEFT(#REF!,1))&amp;MID(#REF!,2,255)</f>
        <v>#REF!</v>
      </c>
    </row>
    <row r="269" spans="1:22" x14ac:dyDescent="0.4">
      <c r="A269" s="364" t="s">
        <v>412</v>
      </c>
      <c r="B269" s="442" t="s">
        <v>413</v>
      </c>
      <c r="C269" s="57"/>
      <c r="D269" s="438"/>
      <c r="E269" s="367"/>
      <c r="F269" s="368"/>
      <c r="G269" s="369" t="s">
        <v>624</v>
      </c>
      <c r="H269" s="370" t="str">
        <f t="shared" si="63"/>
        <v>Euros</v>
      </c>
      <c r="I269" s="371">
        <f t="shared" si="64"/>
        <v>0</v>
      </c>
      <c r="J269" s="370">
        <f t="shared" si="65"/>
        <v>0</v>
      </c>
      <c r="K269" s="370" t="str">
        <f t="shared" si="66"/>
        <v/>
      </c>
      <c r="L269" s="370">
        <f t="shared" si="67"/>
        <v>0</v>
      </c>
      <c r="M269" s="370">
        <f t="shared" si="68"/>
        <v>0</v>
      </c>
      <c r="N269" s="370" t="str">
        <f t="shared" si="69"/>
        <v/>
      </c>
      <c r="O269" s="370">
        <f t="shared" si="70"/>
        <v>0</v>
      </c>
      <c r="P269" s="370">
        <f t="shared" si="71"/>
        <v>0</v>
      </c>
      <c r="Q269" s="370" t="str">
        <f t="shared" si="72"/>
        <v/>
      </c>
      <c r="R269" s="370">
        <f t="shared" si="73"/>
        <v>0</v>
      </c>
      <c r="S269" s="370" t="str">
        <f t="shared" si="74"/>
        <v>Euros</v>
      </c>
      <c r="T269" s="370"/>
      <c r="U269" s="370"/>
      <c r="V269" s="372" t="e">
        <f>UPPER(LEFT(#REF!,1))&amp;MID(#REF!,2,255)</f>
        <v>#REF!</v>
      </c>
    </row>
    <row r="270" spans="1:22" x14ac:dyDescent="0.4">
      <c r="A270" s="57" t="s">
        <v>412</v>
      </c>
      <c r="B270" s="64" t="s">
        <v>827</v>
      </c>
      <c r="C270" s="57" t="s">
        <v>355</v>
      </c>
      <c r="D270" s="441">
        <v>1</v>
      </c>
      <c r="E270" s="367"/>
      <c r="F270" s="180" t="str">
        <f t="shared" si="75"/>
        <v>Euros</v>
      </c>
      <c r="G270" s="369" t="s">
        <v>624</v>
      </c>
      <c r="H270" s="370" t="str">
        <f t="shared" si="63"/>
        <v>Euros</v>
      </c>
      <c r="I270" s="371">
        <f t="shared" si="64"/>
        <v>0</v>
      </c>
      <c r="J270" s="370">
        <f t="shared" si="65"/>
        <v>0</v>
      </c>
      <c r="K270" s="370" t="str">
        <f t="shared" si="66"/>
        <v/>
      </c>
      <c r="L270" s="370">
        <f t="shared" si="67"/>
        <v>0</v>
      </c>
      <c r="M270" s="370">
        <f t="shared" si="68"/>
        <v>0</v>
      </c>
      <c r="N270" s="370" t="str">
        <f t="shared" si="69"/>
        <v/>
      </c>
      <c r="O270" s="370">
        <f t="shared" si="70"/>
        <v>0</v>
      </c>
      <c r="P270" s="370">
        <f t="shared" si="71"/>
        <v>0</v>
      </c>
      <c r="Q270" s="370" t="str">
        <f t="shared" si="72"/>
        <v/>
      </c>
      <c r="R270" s="370">
        <f t="shared" si="73"/>
        <v>0</v>
      </c>
      <c r="S270" s="370" t="str">
        <f t="shared" si="74"/>
        <v>Euros</v>
      </c>
      <c r="T270" s="370"/>
      <c r="U270" s="370"/>
      <c r="V270" s="372" t="e">
        <f>UPPER(LEFT(#REF!,1))&amp;MID(#REF!,2,255)</f>
        <v>#REF!</v>
      </c>
    </row>
    <row r="271" spans="1:22" x14ac:dyDescent="0.4">
      <c r="A271" s="364" t="s">
        <v>422</v>
      </c>
      <c r="B271" s="40" t="s">
        <v>423</v>
      </c>
      <c r="C271" s="57"/>
      <c r="D271" s="438"/>
      <c r="E271" s="367"/>
      <c r="F271" s="368"/>
      <c r="G271" s="369" t="s">
        <v>624</v>
      </c>
      <c r="H271" s="370" t="str">
        <f t="shared" si="63"/>
        <v>Euros</v>
      </c>
      <c r="I271" s="371">
        <f t="shared" si="64"/>
        <v>0</v>
      </c>
      <c r="J271" s="370">
        <f t="shared" si="65"/>
        <v>0</v>
      </c>
      <c r="K271" s="370" t="str">
        <f t="shared" si="66"/>
        <v/>
      </c>
      <c r="L271" s="370">
        <f t="shared" si="67"/>
        <v>0</v>
      </c>
      <c r="M271" s="370">
        <f t="shared" si="68"/>
        <v>0</v>
      </c>
      <c r="N271" s="370" t="str">
        <f t="shared" si="69"/>
        <v/>
      </c>
      <c r="O271" s="370">
        <f t="shared" si="70"/>
        <v>0</v>
      </c>
      <c r="P271" s="370">
        <f t="shared" si="71"/>
        <v>0</v>
      </c>
      <c r="Q271" s="370" t="str">
        <f t="shared" si="72"/>
        <v/>
      </c>
      <c r="R271" s="370">
        <f t="shared" si="73"/>
        <v>0</v>
      </c>
      <c r="S271" s="370" t="str">
        <f t="shared" si="74"/>
        <v>Euros</v>
      </c>
      <c r="T271" s="370"/>
      <c r="U271" s="370"/>
      <c r="V271" s="372" t="e">
        <f>UPPER(LEFT(#REF!,1))&amp;MID(#REF!,2,255)</f>
        <v>#REF!</v>
      </c>
    </row>
    <row r="272" spans="1:22" x14ac:dyDescent="0.4">
      <c r="A272" s="57" t="s">
        <v>424</v>
      </c>
      <c r="B272" s="64" t="s">
        <v>425</v>
      </c>
      <c r="C272" s="57" t="s">
        <v>355</v>
      </c>
      <c r="D272" s="441">
        <v>1</v>
      </c>
      <c r="E272" s="367"/>
      <c r="F272" s="368" t="str">
        <f t="shared" si="75"/>
        <v>Euros</v>
      </c>
      <c r="G272" s="369" t="s">
        <v>624</v>
      </c>
      <c r="H272" s="370" t="str">
        <f t="shared" si="63"/>
        <v>Euros</v>
      </c>
      <c r="I272" s="371">
        <f t="shared" si="64"/>
        <v>0</v>
      </c>
      <c r="J272" s="370">
        <f t="shared" si="65"/>
        <v>0</v>
      </c>
      <c r="K272" s="370" t="str">
        <f t="shared" si="66"/>
        <v/>
      </c>
      <c r="L272" s="370">
        <f t="shared" si="67"/>
        <v>0</v>
      </c>
      <c r="M272" s="370">
        <f t="shared" si="68"/>
        <v>0</v>
      </c>
      <c r="N272" s="370" t="str">
        <f t="shared" si="69"/>
        <v/>
      </c>
      <c r="O272" s="370">
        <f t="shared" si="70"/>
        <v>0</v>
      </c>
      <c r="P272" s="370">
        <f t="shared" si="71"/>
        <v>0</v>
      </c>
      <c r="Q272" s="370" t="str">
        <f t="shared" si="72"/>
        <v/>
      </c>
      <c r="R272" s="370">
        <f t="shared" si="73"/>
        <v>0</v>
      </c>
      <c r="S272" s="370" t="str">
        <f t="shared" si="74"/>
        <v>Euros</v>
      </c>
      <c r="T272" s="370"/>
      <c r="U272" s="370"/>
      <c r="V272" s="372" t="e">
        <f>UPPER(LEFT(#REF!,1))&amp;MID(#REF!,2,255)</f>
        <v>#REF!</v>
      </c>
    </row>
    <row r="273" spans="1:22" ht="24" customHeight="1" x14ac:dyDescent="0.4">
      <c r="A273" s="57" t="s">
        <v>427</v>
      </c>
      <c r="B273" s="418" t="s">
        <v>428</v>
      </c>
      <c r="C273" s="57" t="s">
        <v>355</v>
      </c>
      <c r="D273" s="441">
        <v>1</v>
      </c>
      <c r="E273" s="367"/>
      <c r="F273" s="368" t="str">
        <f t="shared" si="75"/>
        <v>Euros</v>
      </c>
      <c r="G273" s="369" t="s">
        <v>624</v>
      </c>
      <c r="H273" s="370" t="str">
        <f t="shared" si="63"/>
        <v>Euros</v>
      </c>
      <c r="I273" s="371">
        <f t="shared" si="64"/>
        <v>0</v>
      </c>
      <c r="J273" s="370">
        <f t="shared" si="65"/>
        <v>0</v>
      </c>
      <c r="K273" s="370" t="str">
        <f t="shared" si="66"/>
        <v/>
      </c>
      <c r="L273" s="370">
        <f t="shared" si="67"/>
        <v>0</v>
      </c>
      <c r="M273" s="370">
        <f t="shared" si="68"/>
        <v>0</v>
      </c>
      <c r="N273" s="370" t="str">
        <f t="shared" si="69"/>
        <v/>
      </c>
      <c r="O273" s="370">
        <f t="shared" si="70"/>
        <v>0</v>
      </c>
      <c r="P273" s="370">
        <f t="shared" si="71"/>
        <v>0</v>
      </c>
      <c r="Q273" s="370" t="str">
        <f t="shared" si="72"/>
        <v/>
      </c>
      <c r="R273" s="370">
        <f t="shared" si="73"/>
        <v>0</v>
      </c>
      <c r="S273" s="370" t="str">
        <f t="shared" si="74"/>
        <v>Euros</v>
      </c>
      <c r="T273" s="370"/>
      <c r="U273" s="370"/>
      <c r="V273" s="372" t="e">
        <f>UPPER(LEFT(#REF!,1))&amp;MID(#REF!,2,255)</f>
        <v>#REF!</v>
      </c>
    </row>
    <row r="274" spans="1:22" x14ac:dyDescent="0.4">
      <c r="A274" s="378" t="s">
        <v>429</v>
      </c>
      <c r="B274" s="418" t="s">
        <v>514</v>
      </c>
      <c r="C274" s="57" t="s">
        <v>355</v>
      </c>
      <c r="D274" s="441">
        <v>1</v>
      </c>
      <c r="E274" s="367"/>
      <c r="F274" s="368" t="str">
        <f t="shared" si="75"/>
        <v>Euros</v>
      </c>
      <c r="G274" s="369" t="s">
        <v>624</v>
      </c>
      <c r="H274" s="370" t="str">
        <f t="shared" si="63"/>
        <v>Euros</v>
      </c>
      <c r="I274" s="371">
        <f t="shared" si="64"/>
        <v>0</v>
      </c>
      <c r="J274" s="370">
        <f t="shared" si="65"/>
        <v>0</v>
      </c>
      <c r="K274" s="370" t="str">
        <f t="shared" si="66"/>
        <v/>
      </c>
      <c r="L274" s="370">
        <f t="shared" si="67"/>
        <v>0</v>
      </c>
      <c r="M274" s="370">
        <f t="shared" si="68"/>
        <v>0</v>
      </c>
      <c r="N274" s="370" t="str">
        <f t="shared" si="69"/>
        <v/>
      </c>
      <c r="O274" s="370">
        <f t="shared" si="70"/>
        <v>0</v>
      </c>
      <c r="P274" s="370">
        <f t="shared" si="71"/>
        <v>0</v>
      </c>
      <c r="Q274" s="370" t="str">
        <f t="shared" si="72"/>
        <v/>
      </c>
      <c r="R274" s="370">
        <f t="shared" si="73"/>
        <v>0</v>
      </c>
      <c r="S274" s="370" t="str">
        <f t="shared" si="74"/>
        <v>Euros</v>
      </c>
      <c r="T274" s="370"/>
      <c r="U274" s="370"/>
      <c r="V274" s="372" t="e">
        <f>UPPER(LEFT(#REF!,1))&amp;MID(#REF!,2,255)</f>
        <v>#REF!</v>
      </c>
    </row>
    <row r="275" spans="1:22" x14ac:dyDescent="0.4">
      <c r="A275" s="378" t="s">
        <v>431</v>
      </c>
      <c r="B275" s="34" t="s">
        <v>432</v>
      </c>
      <c r="C275" s="57" t="s">
        <v>355</v>
      </c>
      <c r="D275" s="441">
        <v>1</v>
      </c>
      <c r="E275" s="367"/>
      <c r="F275" s="368" t="str">
        <f t="shared" si="75"/>
        <v>Euros</v>
      </c>
      <c r="G275" s="369" t="s">
        <v>624</v>
      </c>
      <c r="H275" s="370" t="str">
        <f t="shared" si="63"/>
        <v>Euros</v>
      </c>
      <c r="I275" s="371">
        <f t="shared" si="64"/>
        <v>0</v>
      </c>
      <c r="J275" s="370">
        <f t="shared" si="65"/>
        <v>0</v>
      </c>
      <c r="K275" s="370" t="str">
        <f t="shared" si="66"/>
        <v/>
      </c>
      <c r="L275" s="370">
        <f t="shared" si="67"/>
        <v>0</v>
      </c>
      <c r="M275" s="370">
        <f t="shared" si="68"/>
        <v>0</v>
      </c>
      <c r="N275" s="370" t="str">
        <f t="shared" si="69"/>
        <v/>
      </c>
      <c r="O275" s="370">
        <f t="shared" si="70"/>
        <v>0</v>
      </c>
      <c r="P275" s="370">
        <f t="shared" si="71"/>
        <v>0</v>
      </c>
      <c r="Q275" s="370" t="str">
        <f t="shared" si="72"/>
        <v/>
      </c>
      <c r="R275" s="370">
        <f t="shared" si="73"/>
        <v>0</v>
      </c>
      <c r="S275" s="370" t="str">
        <f t="shared" si="74"/>
        <v>Euros</v>
      </c>
      <c r="T275" s="370"/>
      <c r="U275" s="370"/>
      <c r="V275" s="372" t="e">
        <f>UPPER(LEFT(#REF!,1))&amp;MID(#REF!,2,255)</f>
        <v>#REF!</v>
      </c>
    </row>
    <row r="276" spans="1:22" x14ac:dyDescent="0.4">
      <c r="A276" s="364" t="s">
        <v>437</v>
      </c>
      <c r="B276" s="40" t="s">
        <v>438</v>
      </c>
      <c r="C276" s="57"/>
      <c r="D276" s="441"/>
      <c r="E276" s="367"/>
      <c r="F276" s="368"/>
      <c r="G276" s="369" t="s">
        <v>624</v>
      </c>
      <c r="H276" s="370" t="str">
        <f t="shared" si="63"/>
        <v>Euros</v>
      </c>
      <c r="I276" s="371">
        <f t="shared" si="64"/>
        <v>0</v>
      </c>
      <c r="J276" s="370">
        <f t="shared" si="65"/>
        <v>0</v>
      </c>
      <c r="K276" s="370" t="str">
        <f t="shared" si="66"/>
        <v/>
      </c>
      <c r="L276" s="370">
        <f t="shared" si="67"/>
        <v>0</v>
      </c>
      <c r="M276" s="370">
        <f t="shared" si="68"/>
        <v>0</v>
      </c>
      <c r="N276" s="370" t="str">
        <f t="shared" si="69"/>
        <v/>
      </c>
      <c r="O276" s="370">
        <f t="shared" si="70"/>
        <v>0</v>
      </c>
      <c r="P276" s="370">
        <f t="shared" si="71"/>
        <v>0</v>
      </c>
      <c r="Q276" s="370" t="str">
        <f t="shared" si="72"/>
        <v/>
      </c>
      <c r="R276" s="370">
        <f t="shared" si="73"/>
        <v>0</v>
      </c>
      <c r="S276" s="370" t="str">
        <f t="shared" si="74"/>
        <v>Euros</v>
      </c>
      <c r="T276" s="370"/>
      <c r="U276" s="370"/>
      <c r="V276" s="372" t="e">
        <f>UPPER(LEFT(#REF!,1))&amp;MID(#REF!,2,255)</f>
        <v>#REF!</v>
      </c>
    </row>
    <row r="277" spans="1:22" x14ac:dyDescent="0.4">
      <c r="A277" s="378" t="s">
        <v>515</v>
      </c>
      <c r="B277" s="452" t="s">
        <v>828</v>
      </c>
      <c r="C277" s="57" t="s">
        <v>334</v>
      </c>
      <c r="D277" s="441">
        <v>1</v>
      </c>
      <c r="E277" s="367"/>
      <c r="F277" s="368" t="str">
        <f t="shared" si="75"/>
        <v>Euros</v>
      </c>
      <c r="G277" s="369" t="s">
        <v>624</v>
      </c>
      <c r="H277" s="370" t="str">
        <f t="shared" si="63"/>
        <v>Euros</v>
      </c>
      <c r="I277" s="371">
        <f t="shared" si="64"/>
        <v>0</v>
      </c>
      <c r="J277" s="370">
        <f t="shared" si="65"/>
        <v>0</v>
      </c>
      <c r="K277" s="370" t="str">
        <f t="shared" si="66"/>
        <v/>
      </c>
      <c r="L277" s="370">
        <f t="shared" si="67"/>
        <v>0</v>
      </c>
      <c r="M277" s="370">
        <f t="shared" si="68"/>
        <v>0</v>
      </c>
      <c r="N277" s="370" t="str">
        <f t="shared" si="69"/>
        <v/>
      </c>
      <c r="O277" s="370">
        <f t="shared" si="70"/>
        <v>0</v>
      </c>
      <c r="P277" s="370">
        <f t="shared" si="71"/>
        <v>0</v>
      </c>
      <c r="Q277" s="370" t="str">
        <f t="shared" si="72"/>
        <v/>
      </c>
      <c r="R277" s="370">
        <f t="shared" si="73"/>
        <v>0</v>
      </c>
      <c r="S277" s="370" t="str">
        <f t="shared" si="74"/>
        <v>Euros</v>
      </c>
      <c r="T277" s="370"/>
      <c r="U277" s="370"/>
      <c r="V277" s="372" t="e">
        <f>UPPER(LEFT(#REF!,1))&amp;MID(#REF!,2,255)</f>
        <v>#REF!</v>
      </c>
    </row>
    <row r="278" spans="1:22" x14ac:dyDescent="0.4">
      <c r="A278" s="364" t="s">
        <v>443</v>
      </c>
      <c r="B278" s="40" t="s">
        <v>444</v>
      </c>
      <c r="C278" s="57"/>
      <c r="D278" s="441"/>
      <c r="E278" s="367"/>
      <c r="F278" s="368"/>
      <c r="G278" s="369" t="s">
        <v>624</v>
      </c>
      <c r="H278" s="370" t="str">
        <f t="shared" si="63"/>
        <v>Euros</v>
      </c>
      <c r="I278" s="371">
        <f t="shared" si="64"/>
        <v>0</v>
      </c>
      <c r="J278" s="370">
        <f t="shared" si="65"/>
        <v>0</v>
      </c>
      <c r="K278" s="370" t="str">
        <f t="shared" si="66"/>
        <v/>
      </c>
      <c r="L278" s="370">
        <f t="shared" si="67"/>
        <v>0</v>
      </c>
      <c r="M278" s="370">
        <f t="shared" si="68"/>
        <v>0</v>
      </c>
      <c r="N278" s="370" t="str">
        <f t="shared" si="69"/>
        <v/>
      </c>
      <c r="O278" s="370">
        <f t="shared" si="70"/>
        <v>0</v>
      </c>
      <c r="P278" s="370">
        <f t="shared" si="71"/>
        <v>0</v>
      </c>
      <c r="Q278" s="370" t="str">
        <f t="shared" si="72"/>
        <v/>
      </c>
      <c r="R278" s="370">
        <f t="shared" si="73"/>
        <v>0</v>
      </c>
      <c r="S278" s="370" t="str">
        <f t="shared" si="74"/>
        <v>Euros</v>
      </c>
      <c r="T278" s="370"/>
      <c r="U278" s="370"/>
      <c r="V278" s="372" t="e">
        <f>UPPER(LEFT(#REF!,1))&amp;MID(#REF!,2,255)</f>
        <v>#REF!</v>
      </c>
    </row>
    <row r="279" spans="1:22" x14ac:dyDescent="0.4">
      <c r="A279" s="378" t="s">
        <v>445</v>
      </c>
      <c r="B279" s="50" t="s">
        <v>446</v>
      </c>
      <c r="C279" s="57" t="s">
        <v>334</v>
      </c>
      <c r="D279" s="441">
        <v>1</v>
      </c>
      <c r="E279" s="367"/>
      <c r="F279" s="368" t="str">
        <f t="shared" si="75"/>
        <v>Euros</v>
      </c>
      <c r="G279" s="369" t="s">
        <v>624</v>
      </c>
      <c r="H279" s="370" t="str">
        <f t="shared" si="63"/>
        <v>Euros</v>
      </c>
      <c r="I279" s="371">
        <f t="shared" si="64"/>
        <v>0</v>
      </c>
      <c r="J279" s="370">
        <f t="shared" si="65"/>
        <v>0</v>
      </c>
      <c r="K279" s="370" t="str">
        <f t="shared" si="66"/>
        <v/>
      </c>
      <c r="L279" s="370">
        <f t="shared" si="67"/>
        <v>0</v>
      </c>
      <c r="M279" s="370">
        <f t="shared" si="68"/>
        <v>0</v>
      </c>
      <c r="N279" s="370" t="str">
        <f t="shared" si="69"/>
        <v/>
      </c>
      <c r="O279" s="370">
        <f t="shared" si="70"/>
        <v>0</v>
      </c>
      <c r="P279" s="370">
        <f t="shared" si="71"/>
        <v>0</v>
      </c>
      <c r="Q279" s="370" t="str">
        <f t="shared" si="72"/>
        <v/>
      </c>
      <c r="R279" s="370">
        <f t="shared" si="73"/>
        <v>0</v>
      </c>
      <c r="S279" s="370" t="str">
        <f t="shared" si="74"/>
        <v>Euros</v>
      </c>
      <c r="T279" s="370"/>
      <c r="U279" s="370"/>
      <c r="V279" s="372" t="e">
        <f>UPPER(LEFT(#REF!,1))&amp;MID(#REF!,2,255)</f>
        <v>#REF!</v>
      </c>
    </row>
    <row r="280" spans="1:22" x14ac:dyDescent="0.4">
      <c r="A280" s="378" t="s">
        <v>447</v>
      </c>
      <c r="B280" s="50" t="s">
        <v>448</v>
      </c>
      <c r="C280" s="57" t="s">
        <v>334</v>
      </c>
      <c r="D280" s="441">
        <v>1</v>
      </c>
      <c r="E280" s="367"/>
      <c r="F280" s="368" t="str">
        <f t="shared" si="75"/>
        <v>Euros</v>
      </c>
      <c r="G280" s="369" t="s">
        <v>624</v>
      </c>
      <c r="H280" s="370" t="str">
        <f t="shared" si="63"/>
        <v>Euros</v>
      </c>
      <c r="I280" s="371">
        <f t="shared" si="64"/>
        <v>0</v>
      </c>
      <c r="J280" s="370">
        <f t="shared" si="65"/>
        <v>0</v>
      </c>
      <c r="K280" s="370" t="str">
        <f t="shared" si="66"/>
        <v/>
      </c>
      <c r="L280" s="370">
        <f t="shared" si="67"/>
        <v>0</v>
      </c>
      <c r="M280" s="370">
        <f t="shared" si="68"/>
        <v>0</v>
      </c>
      <c r="N280" s="370" t="str">
        <f t="shared" si="69"/>
        <v/>
      </c>
      <c r="O280" s="370">
        <f t="shared" si="70"/>
        <v>0</v>
      </c>
      <c r="P280" s="370">
        <f t="shared" si="71"/>
        <v>0</v>
      </c>
      <c r="Q280" s="370" t="str">
        <f t="shared" si="72"/>
        <v/>
      </c>
      <c r="R280" s="370">
        <f t="shared" si="73"/>
        <v>0</v>
      </c>
      <c r="S280" s="370" t="str">
        <f t="shared" si="74"/>
        <v>Euros</v>
      </c>
      <c r="T280" s="370"/>
      <c r="U280" s="370"/>
      <c r="V280" s="372" t="e">
        <f>UPPER(LEFT(#REF!,1))&amp;MID(#REF!,2,255)</f>
        <v>#REF!</v>
      </c>
    </row>
    <row r="281" spans="1:22" x14ac:dyDescent="0.4">
      <c r="A281" s="378" t="s">
        <v>451</v>
      </c>
      <c r="B281" s="50" t="s">
        <v>518</v>
      </c>
      <c r="C281" s="57" t="s">
        <v>334</v>
      </c>
      <c r="D281" s="441">
        <v>1</v>
      </c>
      <c r="E281" s="367"/>
      <c r="F281" s="368" t="str">
        <f t="shared" si="75"/>
        <v>Euros</v>
      </c>
      <c r="G281" s="369" t="s">
        <v>624</v>
      </c>
      <c r="H281" s="370" t="str">
        <f t="shared" si="63"/>
        <v>Euros</v>
      </c>
      <c r="I281" s="371">
        <f t="shared" si="64"/>
        <v>0</v>
      </c>
      <c r="J281" s="370">
        <f t="shared" si="65"/>
        <v>0</v>
      </c>
      <c r="K281" s="370" t="str">
        <f t="shared" si="66"/>
        <v/>
      </c>
      <c r="L281" s="370">
        <f t="shared" si="67"/>
        <v>0</v>
      </c>
      <c r="M281" s="370">
        <f t="shared" si="68"/>
        <v>0</v>
      </c>
      <c r="N281" s="370" t="str">
        <f t="shared" si="69"/>
        <v/>
      </c>
      <c r="O281" s="370">
        <f t="shared" si="70"/>
        <v>0</v>
      </c>
      <c r="P281" s="370">
        <f t="shared" si="71"/>
        <v>0</v>
      </c>
      <c r="Q281" s="370" t="str">
        <f t="shared" si="72"/>
        <v/>
      </c>
      <c r="R281" s="370">
        <f t="shared" si="73"/>
        <v>0</v>
      </c>
      <c r="S281" s="370" t="str">
        <f t="shared" si="74"/>
        <v>Euros</v>
      </c>
      <c r="T281" s="370"/>
      <c r="U281" s="370"/>
      <c r="V281" s="372" t="e">
        <f>UPPER(LEFT(#REF!,1))&amp;MID(#REF!,2,255)</f>
        <v>#REF!</v>
      </c>
    </row>
    <row r="282" spans="1:22" x14ac:dyDescent="0.4">
      <c r="A282" s="378" t="s">
        <v>519</v>
      </c>
      <c r="B282" s="50" t="s">
        <v>520</v>
      </c>
      <c r="C282" s="57" t="s">
        <v>334</v>
      </c>
      <c r="D282" s="441">
        <v>1</v>
      </c>
      <c r="E282" s="367"/>
      <c r="F282" s="368" t="str">
        <f t="shared" si="75"/>
        <v>Euros</v>
      </c>
      <c r="G282" s="369" t="s">
        <v>624</v>
      </c>
      <c r="H282" s="370" t="str">
        <f t="shared" si="63"/>
        <v>Euros</v>
      </c>
      <c r="I282" s="371">
        <f t="shared" si="64"/>
        <v>0</v>
      </c>
      <c r="J282" s="370">
        <f t="shared" si="65"/>
        <v>0</v>
      </c>
      <c r="K282" s="370" t="str">
        <f t="shared" si="66"/>
        <v/>
      </c>
      <c r="L282" s="370">
        <f t="shared" si="67"/>
        <v>0</v>
      </c>
      <c r="M282" s="370">
        <f t="shared" si="68"/>
        <v>0</v>
      </c>
      <c r="N282" s="370" t="str">
        <f t="shared" si="69"/>
        <v/>
      </c>
      <c r="O282" s="370">
        <f t="shared" si="70"/>
        <v>0</v>
      </c>
      <c r="P282" s="370">
        <f t="shared" si="71"/>
        <v>0</v>
      </c>
      <c r="Q282" s="370" t="str">
        <f t="shared" si="72"/>
        <v/>
      </c>
      <c r="R282" s="370">
        <f t="shared" si="73"/>
        <v>0</v>
      </c>
      <c r="S282" s="370" t="str">
        <f t="shared" si="74"/>
        <v>Euros</v>
      </c>
      <c r="T282" s="370"/>
      <c r="U282" s="370"/>
      <c r="V282" s="372" t="e">
        <f>UPPER(LEFT(#REF!,1))&amp;MID(#REF!,2,255)</f>
        <v>#REF!</v>
      </c>
    </row>
    <row r="283" spans="1:22" x14ac:dyDescent="0.4">
      <c r="A283" s="383" t="s">
        <v>453</v>
      </c>
      <c r="B283" s="40" t="s">
        <v>454</v>
      </c>
      <c r="C283" s="57"/>
      <c r="D283" s="441"/>
      <c r="E283" s="453"/>
      <c r="F283" s="368"/>
      <c r="G283" s="369" t="s">
        <v>624</v>
      </c>
      <c r="H283" s="370" t="str">
        <f>K283&amp;N283&amp;Q283&amp;S283</f>
        <v>Euros</v>
      </c>
      <c r="I283" s="371">
        <f>+E283</f>
        <v>0</v>
      </c>
      <c r="J283" s="370">
        <f>INT(I283/1000000000)</f>
        <v>0</v>
      </c>
      <c r="K283" s="370" t="str">
        <f>VLOOKUP(J283,offre,2,FALSE)&amp;IF(J283=0,"",IF(J283=1,"milliard ","milliards "))</f>
        <v/>
      </c>
      <c r="L283" s="370">
        <f>+I283-J283*1000000000</f>
        <v>0</v>
      </c>
      <c r="M283" s="370">
        <f>INT(L283/1000000)</f>
        <v>0</v>
      </c>
      <c r="N283" s="370" t="str">
        <f>VLOOKUP(M283,offre,2,FALSE)&amp;IF(M283=0,"",IF(M283=1,"million ","millions "))</f>
        <v/>
      </c>
      <c r="O283" s="370">
        <f>+L283-M283*1000000</f>
        <v>0</v>
      </c>
      <c r="P283" s="370">
        <f>INT(O283/1000)</f>
        <v>0</v>
      </c>
      <c r="Q283" s="370" t="str">
        <f>IF(P283=0,"",IF(P283=1,"mille ",VLOOKUP(P283,offre,2,FALSE)&amp;"mille "))</f>
        <v/>
      </c>
      <c r="R283" s="370">
        <f>+O283-P283*1000</f>
        <v>0</v>
      </c>
      <c r="S283" s="370" t="str">
        <f>VLOOKUP(R283,offre,2,FALSE)&amp;"Euros"</f>
        <v>Euros</v>
      </c>
      <c r="T283" s="370"/>
      <c r="U283" s="370"/>
      <c r="V283" s="372" t="e">
        <f>UPPER(LEFT(#REF!,1))&amp;MID(#REF!,2,255)</f>
        <v>#REF!</v>
      </c>
    </row>
    <row r="284" spans="1:22" x14ac:dyDescent="0.4">
      <c r="A284" s="375" t="s">
        <v>455</v>
      </c>
      <c r="B284" s="50" t="s">
        <v>456</v>
      </c>
      <c r="C284" s="57" t="s">
        <v>334</v>
      </c>
      <c r="D284" s="441">
        <v>1</v>
      </c>
      <c r="E284" s="367"/>
      <c r="F284" s="368" t="str">
        <f>UPPER(LEFT(H284,1))&amp;MID(H284,2,255)</f>
        <v>Euros</v>
      </c>
      <c r="G284" s="369" t="s">
        <v>624</v>
      </c>
      <c r="H284" s="370" t="str">
        <f>K284&amp;N284&amp;Q284&amp;S284</f>
        <v>Euros</v>
      </c>
      <c r="I284" s="371">
        <f>+E284</f>
        <v>0</v>
      </c>
      <c r="J284" s="370">
        <f>INT(I284/1000000000)</f>
        <v>0</v>
      </c>
      <c r="K284" s="370" t="str">
        <f>VLOOKUP(J284,offre,2,FALSE)&amp;IF(J284=0,"",IF(J284=1,"milliard ","milliards "))</f>
        <v/>
      </c>
      <c r="L284" s="370">
        <f>+I284-J284*1000000000</f>
        <v>0</v>
      </c>
      <c r="M284" s="370">
        <f>INT(L284/1000000)</f>
        <v>0</v>
      </c>
      <c r="N284" s="370" t="str">
        <f>VLOOKUP(M284,offre,2,FALSE)&amp;IF(M284=0,"",IF(M284=1,"million ","millions "))</f>
        <v/>
      </c>
      <c r="O284" s="370">
        <f>+L284-M284*1000000</f>
        <v>0</v>
      </c>
      <c r="P284" s="370">
        <f>INT(O284/1000)</f>
        <v>0</v>
      </c>
      <c r="Q284" s="370" t="str">
        <f>IF(P284=0,"",IF(P284=1,"mille ",VLOOKUP(P284,offre,2,FALSE)&amp;"mille "))</f>
        <v/>
      </c>
      <c r="R284" s="370">
        <f>+O284-P284*1000</f>
        <v>0</v>
      </c>
      <c r="S284" s="370" t="str">
        <f>VLOOKUP(R284,offre,2,FALSE)&amp;"Euros"</f>
        <v>Euros</v>
      </c>
      <c r="T284" s="370"/>
      <c r="U284" s="370"/>
      <c r="V284" s="372" t="e">
        <f>UPPER(LEFT(#REF!,1))&amp;MID(#REF!,2,255)</f>
        <v>#REF!</v>
      </c>
    </row>
    <row r="285" spans="1:22" x14ac:dyDescent="0.4">
      <c r="A285" s="383" t="s">
        <v>457</v>
      </c>
      <c r="B285" s="444" t="s">
        <v>458</v>
      </c>
      <c r="C285" s="57"/>
      <c r="D285" s="441"/>
      <c r="E285" s="367"/>
      <c r="F285" s="357"/>
      <c r="G285" s="369" t="s">
        <v>624</v>
      </c>
      <c r="H285" s="370" t="str">
        <f t="shared" si="63"/>
        <v>Euros</v>
      </c>
      <c r="I285" s="371">
        <f t="shared" si="64"/>
        <v>0</v>
      </c>
      <c r="J285" s="370">
        <f t="shared" si="65"/>
        <v>0</v>
      </c>
      <c r="K285" s="370" t="str">
        <f t="shared" si="66"/>
        <v/>
      </c>
      <c r="L285" s="370">
        <f t="shared" si="67"/>
        <v>0</v>
      </c>
      <c r="M285" s="370">
        <f t="shared" si="68"/>
        <v>0</v>
      </c>
      <c r="N285" s="370" t="str">
        <f t="shared" si="69"/>
        <v/>
      </c>
      <c r="O285" s="370">
        <f t="shared" si="70"/>
        <v>0</v>
      </c>
      <c r="P285" s="370">
        <f t="shared" si="71"/>
        <v>0</v>
      </c>
      <c r="Q285" s="370" t="str">
        <f t="shared" si="72"/>
        <v/>
      </c>
      <c r="R285" s="370">
        <f t="shared" si="73"/>
        <v>0</v>
      </c>
      <c r="S285" s="370" t="str">
        <f t="shared" si="74"/>
        <v>Euros</v>
      </c>
      <c r="T285" s="370"/>
      <c r="U285" s="370"/>
      <c r="V285" s="372" t="e">
        <f>UPPER(LEFT(#REF!,1))&amp;MID(#REF!,2,255)</f>
        <v>#REF!</v>
      </c>
    </row>
    <row r="286" spans="1:22" x14ac:dyDescent="0.4">
      <c r="A286" s="469" t="s">
        <v>459</v>
      </c>
      <c r="B286" s="416" t="s">
        <v>622</v>
      </c>
      <c r="C286" s="57" t="s">
        <v>334</v>
      </c>
      <c r="D286" s="441">
        <v>1</v>
      </c>
      <c r="E286" s="367"/>
      <c r="F286" s="368" t="str">
        <f>UPPER(LEFT(H286,1))&amp;MID(H286,2,255)</f>
        <v>Euros</v>
      </c>
      <c r="G286" s="369" t="s">
        <v>624</v>
      </c>
      <c r="H286" s="370" t="str">
        <f>K286&amp;N286&amp;Q286&amp;S286</f>
        <v>Euros</v>
      </c>
      <c r="I286" s="371">
        <f>+E286</f>
        <v>0</v>
      </c>
      <c r="J286" s="370">
        <f>INT(I286/1000000000)</f>
        <v>0</v>
      </c>
      <c r="K286" s="370" t="str">
        <f>VLOOKUP(J286,offre,2,FALSE)&amp;IF(J286=0,"",IF(J286=1,"milliard ","milliards "))</f>
        <v/>
      </c>
      <c r="L286" s="370">
        <f>+I286-J286*1000000000</f>
        <v>0</v>
      </c>
      <c r="M286" s="370">
        <f>INT(L286/1000000)</f>
        <v>0</v>
      </c>
      <c r="N286" s="370" t="str">
        <f>VLOOKUP(M286,offre,2,FALSE)&amp;IF(M286=0,"",IF(M286=1,"million ","millions "))</f>
        <v/>
      </c>
      <c r="O286" s="370">
        <f>+L286-M286*1000000</f>
        <v>0</v>
      </c>
      <c r="P286" s="370">
        <f>INT(O286/1000)</f>
        <v>0</v>
      </c>
      <c r="Q286" s="370" t="str">
        <f>IF(P286=0,"",IF(P286=1,"mille ",VLOOKUP(P286,offre,2,FALSE)&amp;"mille "))</f>
        <v/>
      </c>
      <c r="R286" s="370">
        <f>+O286-P286*1000</f>
        <v>0</v>
      </c>
      <c r="S286" s="370" t="str">
        <f>VLOOKUP(R286,offre,2,FALSE)&amp;"Euros"</f>
        <v>Euros</v>
      </c>
      <c r="T286" s="370"/>
      <c r="U286" s="370"/>
      <c r="V286" s="372" t="e">
        <f>UPPER(LEFT(#REF!,1))&amp;MID(#REF!,2,255)</f>
        <v>#REF!</v>
      </c>
    </row>
    <row r="287" spans="1:22" x14ac:dyDescent="0.4">
      <c r="A287" s="469" t="s">
        <v>461</v>
      </c>
      <c r="B287" s="416" t="s">
        <v>462</v>
      </c>
      <c r="C287" s="57" t="s">
        <v>334</v>
      </c>
      <c r="D287" s="441">
        <v>1</v>
      </c>
      <c r="E287" s="367"/>
      <c r="F287" s="368" t="str">
        <f t="shared" si="75"/>
        <v>Euros</v>
      </c>
      <c r="G287" s="369" t="s">
        <v>624</v>
      </c>
      <c r="H287" s="370" t="str">
        <f t="shared" si="63"/>
        <v>Euros</v>
      </c>
      <c r="I287" s="371">
        <f t="shared" si="64"/>
        <v>0</v>
      </c>
      <c r="J287" s="370">
        <f t="shared" si="65"/>
        <v>0</v>
      </c>
      <c r="K287" s="370" t="str">
        <f t="shared" si="66"/>
        <v/>
      </c>
      <c r="L287" s="370">
        <f t="shared" si="67"/>
        <v>0</v>
      </c>
      <c r="M287" s="370">
        <f t="shared" si="68"/>
        <v>0</v>
      </c>
      <c r="N287" s="370" t="str">
        <f t="shared" si="69"/>
        <v/>
      </c>
      <c r="O287" s="370">
        <f t="shared" si="70"/>
        <v>0</v>
      </c>
      <c r="P287" s="370">
        <f t="shared" si="71"/>
        <v>0</v>
      </c>
      <c r="Q287" s="370" t="str">
        <f t="shared" si="72"/>
        <v/>
      </c>
      <c r="R287" s="370">
        <f t="shared" si="73"/>
        <v>0</v>
      </c>
      <c r="S287" s="370" t="str">
        <f t="shared" si="74"/>
        <v>Euros</v>
      </c>
      <c r="T287" s="370"/>
      <c r="U287" s="370"/>
      <c r="V287" s="372" t="e">
        <f>UPPER(LEFT(#REF!,1))&amp;MID(#REF!,2,255)</f>
        <v>#REF!</v>
      </c>
    </row>
    <row r="288" spans="1:22" x14ac:dyDescent="0.4">
      <c r="A288" s="469" t="s">
        <v>463</v>
      </c>
      <c r="B288" s="416" t="s">
        <v>464</v>
      </c>
      <c r="C288" s="57" t="s">
        <v>334</v>
      </c>
      <c r="D288" s="441">
        <v>1</v>
      </c>
      <c r="E288" s="367"/>
      <c r="F288" s="368" t="str">
        <f t="shared" si="75"/>
        <v>Euros</v>
      </c>
      <c r="G288" s="369" t="s">
        <v>624</v>
      </c>
      <c r="H288" s="370" t="str">
        <f t="shared" si="63"/>
        <v>Euros</v>
      </c>
      <c r="I288" s="371">
        <f t="shared" si="64"/>
        <v>0</v>
      </c>
      <c r="J288" s="370">
        <f t="shared" si="65"/>
        <v>0</v>
      </c>
      <c r="K288" s="370" t="str">
        <f t="shared" si="66"/>
        <v/>
      </c>
      <c r="L288" s="370">
        <f t="shared" si="67"/>
        <v>0</v>
      </c>
      <c r="M288" s="370">
        <f t="shared" si="68"/>
        <v>0</v>
      </c>
      <c r="N288" s="370" t="str">
        <f t="shared" si="69"/>
        <v/>
      </c>
      <c r="O288" s="370">
        <f t="shared" si="70"/>
        <v>0</v>
      </c>
      <c r="P288" s="370">
        <f t="shared" si="71"/>
        <v>0</v>
      </c>
      <c r="Q288" s="370" t="str">
        <f t="shared" si="72"/>
        <v/>
      </c>
      <c r="R288" s="370">
        <f t="shared" si="73"/>
        <v>0</v>
      </c>
      <c r="S288" s="370" t="str">
        <f t="shared" si="74"/>
        <v>Euros</v>
      </c>
      <c r="T288" s="370"/>
      <c r="U288" s="370"/>
      <c r="V288" s="372" t="e">
        <f>UPPER(LEFT(#REF!,1))&amp;MID(#REF!,2,255)</f>
        <v>#REF!</v>
      </c>
    </row>
    <row r="289" spans="1:22" x14ac:dyDescent="0.4">
      <c r="A289" s="470" t="s">
        <v>465</v>
      </c>
      <c r="B289" s="454" t="s">
        <v>466</v>
      </c>
      <c r="C289" s="57"/>
      <c r="D289" s="441"/>
      <c r="E289" s="367"/>
      <c r="F289" s="368"/>
      <c r="G289" s="369" t="s">
        <v>624</v>
      </c>
      <c r="H289" s="370" t="str">
        <f t="shared" si="63"/>
        <v>Euros</v>
      </c>
      <c r="I289" s="371">
        <f t="shared" si="64"/>
        <v>0</v>
      </c>
      <c r="J289" s="370">
        <f t="shared" si="65"/>
        <v>0</v>
      </c>
      <c r="K289" s="370" t="str">
        <f t="shared" si="66"/>
        <v/>
      </c>
      <c r="L289" s="370">
        <f t="shared" si="67"/>
        <v>0</v>
      </c>
      <c r="M289" s="370">
        <f t="shared" si="68"/>
        <v>0</v>
      </c>
      <c r="N289" s="370" t="str">
        <f t="shared" si="69"/>
        <v/>
      </c>
      <c r="O289" s="370">
        <f t="shared" si="70"/>
        <v>0</v>
      </c>
      <c r="P289" s="370">
        <f t="shared" si="71"/>
        <v>0</v>
      </c>
      <c r="Q289" s="370" t="str">
        <f t="shared" si="72"/>
        <v/>
      </c>
      <c r="R289" s="370">
        <f t="shared" si="73"/>
        <v>0</v>
      </c>
      <c r="S289" s="370" t="str">
        <f t="shared" si="74"/>
        <v>Euros</v>
      </c>
      <c r="T289" s="370"/>
      <c r="U289" s="370"/>
      <c r="V289" s="372" t="e">
        <f>UPPER(LEFT(#REF!,1))&amp;MID(#REF!,2,255)</f>
        <v>#REF!</v>
      </c>
    </row>
    <row r="290" spans="1:22" x14ac:dyDescent="0.4">
      <c r="A290" s="471" t="s">
        <v>467</v>
      </c>
      <c r="B290" s="416" t="s">
        <v>468</v>
      </c>
      <c r="C290" s="57" t="s">
        <v>355</v>
      </c>
      <c r="D290" s="441">
        <v>1</v>
      </c>
      <c r="E290" s="367"/>
      <c r="F290" s="368" t="str">
        <f t="shared" si="75"/>
        <v>Euros</v>
      </c>
      <c r="G290" s="369" t="s">
        <v>624</v>
      </c>
      <c r="H290" s="370" t="str">
        <f t="shared" si="63"/>
        <v>Euros</v>
      </c>
      <c r="I290" s="371">
        <f t="shared" si="64"/>
        <v>0</v>
      </c>
      <c r="J290" s="370">
        <f t="shared" si="65"/>
        <v>0</v>
      </c>
      <c r="K290" s="370" t="str">
        <f t="shared" si="66"/>
        <v/>
      </c>
      <c r="L290" s="370">
        <f t="shared" si="67"/>
        <v>0</v>
      </c>
      <c r="M290" s="370">
        <f t="shared" si="68"/>
        <v>0</v>
      </c>
      <c r="N290" s="370" t="str">
        <f t="shared" si="69"/>
        <v/>
      </c>
      <c r="O290" s="370">
        <f t="shared" si="70"/>
        <v>0</v>
      </c>
      <c r="P290" s="370">
        <f t="shared" si="71"/>
        <v>0</v>
      </c>
      <c r="Q290" s="370" t="str">
        <f t="shared" si="72"/>
        <v/>
      </c>
      <c r="R290" s="370">
        <f t="shared" si="73"/>
        <v>0</v>
      </c>
      <c r="S290" s="370" t="str">
        <f t="shared" si="74"/>
        <v>Euros</v>
      </c>
      <c r="T290" s="370"/>
      <c r="U290" s="370"/>
      <c r="V290" s="372" t="e">
        <f>UPPER(LEFT(#REF!,1))&amp;MID(#REF!,2,255)</f>
        <v>#REF!</v>
      </c>
    </row>
    <row r="291" spans="1:22" x14ac:dyDescent="0.4">
      <c r="A291" s="471" t="s">
        <v>469</v>
      </c>
      <c r="B291" s="416" t="s">
        <v>470</v>
      </c>
      <c r="C291" s="57" t="s">
        <v>334</v>
      </c>
      <c r="D291" s="441">
        <v>1</v>
      </c>
      <c r="E291" s="367"/>
      <c r="F291" s="368" t="str">
        <f>UPPER(LEFT(H291,1))&amp;MID(H291,2,255)</f>
        <v>Euros</v>
      </c>
      <c r="G291" s="369" t="s">
        <v>624</v>
      </c>
      <c r="H291" s="370" t="str">
        <f>K291&amp;N291&amp;Q291&amp;S291</f>
        <v>Euros</v>
      </c>
      <c r="I291" s="371">
        <f>+E291</f>
        <v>0</v>
      </c>
      <c r="J291" s="370">
        <f>INT(I291/1000000000)</f>
        <v>0</v>
      </c>
      <c r="K291" s="370" t="str">
        <f>VLOOKUP(J291,offre,2,FALSE)&amp;IF(J291=0,"",IF(J291=1,"milliard ","milliards "))</f>
        <v/>
      </c>
      <c r="L291" s="370">
        <f>+I291-J291*1000000000</f>
        <v>0</v>
      </c>
      <c r="M291" s="370">
        <f>INT(L291/1000000)</f>
        <v>0</v>
      </c>
      <c r="N291" s="370" t="str">
        <f>VLOOKUP(M291,offre,2,FALSE)&amp;IF(M291=0,"",IF(M291=1,"million ","millions "))</f>
        <v/>
      </c>
      <c r="O291" s="370">
        <f>+L291-M291*1000000</f>
        <v>0</v>
      </c>
      <c r="P291" s="370">
        <f>INT(O291/1000)</f>
        <v>0</v>
      </c>
      <c r="Q291" s="370" t="str">
        <f>IF(P291=0,"",IF(P291=1,"mille ",VLOOKUP(P291,offre,2,FALSE)&amp;"mille "))</f>
        <v/>
      </c>
      <c r="R291" s="370">
        <f>+O291-P291*1000</f>
        <v>0</v>
      </c>
      <c r="S291" s="370" t="str">
        <f>VLOOKUP(R291,offre,2,FALSE)&amp;"Euros"</f>
        <v>Euros</v>
      </c>
      <c r="T291" s="370"/>
      <c r="U291" s="370"/>
      <c r="V291" s="372" t="e">
        <f>UPPER(LEFT(#REF!,1))&amp;MID(#REF!,2,255)</f>
        <v>#REF!</v>
      </c>
    </row>
    <row r="292" spans="1:22" x14ac:dyDescent="0.4">
      <c r="A292" s="455"/>
      <c r="B292" s="430"/>
      <c r="C292" s="380"/>
      <c r="D292" s="456"/>
      <c r="E292" s="457"/>
      <c r="F292" s="458"/>
      <c r="G292" s="369" t="s">
        <v>624</v>
      </c>
      <c r="H292" s="370" t="str">
        <f t="shared" si="63"/>
        <v>Euros</v>
      </c>
      <c r="I292" s="371">
        <f>+E292</f>
        <v>0</v>
      </c>
      <c r="J292" s="370">
        <f t="shared" si="65"/>
        <v>0</v>
      </c>
      <c r="K292" s="370" t="str">
        <f t="shared" si="66"/>
        <v/>
      </c>
      <c r="L292" s="370">
        <f t="shared" si="67"/>
        <v>0</v>
      </c>
      <c r="M292" s="370">
        <f t="shared" si="68"/>
        <v>0</v>
      </c>
      <c r="N292" s="370" t="str">
        <f t="shared" si="69"/>
        <v/>
      </c>
      <c r="O292" s="370">
        <f t="shared" si="70"/>
        <v>0</v>
      </c>
      <c r="P292" s="370">
        <f t="shared" si="71"/>
        <v>0</v>
      </c>
      <c r="Q292" s="370" t="str">
        <f t="shared" si="72"/>
        <v/>
      </c>
      <c r="R292" s="370">
        <f t="shared" si="73"/>
        <v>0</v>
      </c>
      <c r="S292" s="370" t="str">
        <f t="shared" si="74"/>
        <v>Euros</v>
      </c>
      <c r="T292" s="370"/>
      <c r="U292" s="370"/>
      <c r="V292" s="372" t="e">
        <f>UPPER(LEFT(#REF!,1))&amp;MID(#REF!,2,255)</f>
        <v>#REF!</v>
      </c>
    </row>
    <row r="293" spans="1:22" x14ac:dyDescent="0.4">
      <c r="A293" s="31"/>
      <c r="B293" s="459"/>
      <c r="C293" s="380"/>
      <c r="D293" s="456"/>
      <c r="E293" s="457"/>
      <c r="F293" s="458"/>
      <c r="G293" s="369" t="s">
        <v>624</v>
      </c>
      <c r="H293" s="370" t="str">
        <f t="shared" si="63"/>
        <v>Euros</v>
      </c>
      <c r="I293" s="371">
        <f>+E293</f>
        <v>0</v>
      </c>
      <c r="J293" s="370">
        <f t="shared" si="65"/>
        <v>0</v>
      </c>
      <c r="K293" s="370" t="str">
        <f t="shared" si="66"/>
        <v/>
      </c>
      <c r="L293" s="370">
        <f t="shared" si="67"/>
        <v>0</v>
      </c>
      <c r="M293" s="370">
        <f t="shared" si="68"/>
        <v>0</v>
      </c>
      <c r="N293" s="370" t="str">
        <f t="shared" si="69"/>
        <v/>
      </c>
      <c r="O293" s="370">
        <f t="shared" si="70"/>
        <v>0</v>
      </c>
      <c r="P293" s="370">
        <f t="shared" si="71"/>
        <v>0</v>
      </c>
      <c r="Q293" s="370" t="str">
        <f t="shared" si="72"/>
        <v/>
      </c>
      <c r="R293" s="370">
        <f t="shared" si="73"/>
        <v>0</v>
      </c>
      <c r="S293" s="370" t="str">
        <f t="shared" si="74"/>
        <v>Euros</v>
      </c>
      <c r="T293" s="370"/>
      <c r="U293" s="370"/>
      <c r="V293" s="372" t="e">
        <f>UPPER(LEFT(#REF!,1))&amp;MID(#REF!,2,255)</f>
        <v>#REF!</v>
      </c>
    </row>
    <row r="294" spans="1:22" x14ac:dyDescent="0.4">
      <c r="A294" s="31"/>
      <c r="B294" s="459"/>
      <c r="C294" s="380"/>
      <c r="D294" s="456"/>
      <c r="E294" s="457"/>
      <c r="F294" s="458"/>
      <c r="G294" s="369" t="s">
        <v>624</v>
      </c>
      <c r="H294" s="370" t="str">
        <f t="shared" si="63"/>
        <v>Euros</v>
      </c>
      <c r="I294" s="371">
        <f>+E294</f>
        <v>0</v>
      </c>
      <c r="J294" s="370">
        <f t="shared" si="65"/>
        <v>0</v>
      </c>
      <c r="K294" s="370" t="str">
        <f t="shared" si="66"/>
        <v/>
      </c>
      <c r="L294" s="370">
        <f t="shared" si="67"/>
        <v>0</v>
      </c>
      <c r="M294" s="370">
        <f t="shared" si="68"/>
        <v>0</v>
      </c>
      <c r="N294" s="370" t="str">
        <f t="shared" si="69"/>
        <v/>
      </c>
      <c r="O294" s="370">
        <f t="shared" si="70"/>
        <v>0</v>
      </c>
      <c r="P294" s="370">
        <f t="shared" si="71"/>
        <v>0</v>
      </c>
      <c r="Q294" s="370" t="str">
        <f t="shared" si="72"/>
        <v/>
      </c>
      <c r="R294" s="370">
        <f t="shared" si="73"/>
        <v>0</v>
      </c>
      <c r="S294" s="370" t="str">
        <f t="shared" si="74"/>
        <v>Euros</v>
      </c>
      <c r="T294" s="370"/>
      <c r="U294" s="370"/>
      <c r="V294" s="372" t="e">
        <f>UPPER(LEFT(#REF!,1))&amp;MID(#REF!,2,255)</f>
        <v>#REF!</v>
      </c>
    </row>
    <row r="295" spans="1:22" x14ac:dyDescent="0.4">
      <c r="A295" s="31"/>
      <c r="B295" s="459"/>
      <c r="C295" s="121"/>
      <c r="D295" s="456"/>
      <c r="E295" s="457"/>
      <c r="F295" s="458"/>
      <c r="G295" s="369" t="s">
        <v>624</v>
      </c>
      <c r="H295" s="370" t="str">
        <f t="shared" si="63"/>
        <v>Euros</v>
      </c>
      <c r="I295" s="371">
        <f>+E295</f>
        <v>0</v>
      </c>
      <c r="J295" s="370">
        <f t="shared" si="65"/>
        <v>0</v>
      </c>
      <c r="K295" s="370" t="str">
        <f t="shared" si="66"/>
        <v/>
      </c>
      <c r="L295" s="370">
        <f t="shared" si="67"/>
        <v>0</v>
      </c>
      <c r="M295" s="370">
        <f t="shared" si="68"/>
        <v>0</v>
      </c>
      <c r="N295" s="370" t="str">
        <f t="shared" si="69"/>
        <v/>
      </c>
      <c r="O295" s="370">
        <f t="shared" si="70"/>
        <v>0</v>
      </c>
      <c r="P295" s="370">
        <f t="shared" si="71"/>
        <v>0</v>
      </c>
      <c r="Q295" s="370" t="str">
        <f t="shared" si="72"/>
        <v/>
      </c>
      <c r="R295" s="370">
        <f t="shared" si="73"/>
        <v>0</v>
      </c>
      <c r="S295" s="370" t="str">
        <f t="shared" si="74"/>
        <v>Euros</v>
      </c>
      <c r="T295" s="370"/>
      <c r="U295" s="370"/>
      <c r="V295" s="372" t="e">
        <f>UPPER(LEFT(#REF!,1))&amp;MID(#REF!,2,255)</f>
        <v>#REF!</v>
      </c>
    </row>
  </sheetData>
  <mergeCells count="2">
    <mergeCell ref="B4:E4"/>
    <mergeCell ref="B6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294"/>
  <sheetViews>
    <sheetView tabSelected="1" topLeftCell="A166" zoomScaleNormal="100" workbookViewId="0">
      <selection activeCell="B301" sqref="B301"/>
    </sheetView>
  </sheetViews>
  <sheetFormatPr baseColWidth="10" defaultColWidth="9.109375" defaultRowHeight="16.8" x14ac:dyDescent="0.4"/>
  <cols>
    <col min="1" max="1" width="13.33203125" style="138" bestFit="1" customWidth="1"/>
    <col min="2" max="2" width="70" style="3" customWidth="1"/>
    <col min="3" max="3" width="9.5546875" style="341" customWidth="1"/>
    <col min="4" max="4" width="13.44140625" style="342" customWidth="1"/>
    <col min="5" max="5" width="23.109375" style="342" customWidth="1"/>
    <col min="6" max="6" width="21.33203125" style="342" customWidth="1"/>
    <col min="7" max="7" width="7.44140625" style="3" hidden="1" customWidth="1"/>
    <col min="8" max="8" width="5.6640625" style="3" hidden="1" customWidth="1"/>
    <col min="9" max="9" width="5.33203125" style="3" hidden="1" customWidth="1"/>
    <col min="10" max="10" width="6.6640625" style="3" hidden="1" customWidth="1"/>
    <col min="11" max="11" width="7.33203125" style="3" hidden="1" customWidth="1"/>
    <col min="12" max="12" width="11.44140625" style="3" hidden="1" customWidth="1"/>
    <col min="13" max="13" width="9.6640625" style="3" hidden="1" customWidth="1"/>
    <col min="14" max="14" width="8" style="3" hidden="1" customWidth="1"/>
    <col min="15" max="15" width="10.6640625" style="3" bestFit="1" customWidth="1"/>
    <col min="16" max="234" width="9.109375" style="3"/>
    <col min="235" max="235" width="10.6640625" style="3" bestFit="1" customWidth="1"/>
    <col min="236" max="236" width="74" style="3" customWidth="1"/>
    <col min="237" max="237" width="15" style="3" customWidth="1"/>
    <col min="238" max="238" width="13.44140625" style="3" customWidth="1"/>
    <col min="239" max="239" width="17.6640625" style="3" customWidth="1"/>
    <col min="240" max="240" width="21.6640625" style="3" customWidth="1"/>
    <col min="241" max="248" width="0" style="3" hidden="1" customWidth="1"/>
    <col min="249" max="490" width="9.109375" style="3"/>
    <col min="491" max="491" width="10.6640625" style="3" bestFit="1" customWidth="1"/>
    <col min="492" max="492" width="74" style="3" customWidth="1"/>
    <col min="493" max="493" width="15" style="3" customWidth="1"/>
    <col min="494" max="494" width="13.44140625" style="3" customWidth="1"/>
    <col min="495" max="495" width="17.6640625" style="3" customWidth="1"/>
    <col min="496" max="496" width="21.6640625" style="3" customWidth="1"/>
    <col min="497" max="504" width="0" style="3" hidden="1" customWidth="1"/>
    <col min="505" max="746" width="9.109375" style="3"/>
    <col min="747" max="747" width="10.6640625" style="3" bestFit="1" customWidth="1"/>
    <col min="748" max="748" width="74" style="3" customWidth="1"/>
    <col min="749" max="749" width="15" style="3" customWidth="1"/>
    <col min="750" max="750" width="13.44140625" style="3" customWidth="1"/>
    <col min="751" max="751" width="17.6640625" style="3" customWidth="1"/>
    <col min="752" max="752" width="21.6640625" style="3" customWidth="1"/>
    <col min="753" max="760" width="0" style="3" hidden="1" customWidth="1"/>
    <col min="761" max="1002" width="9.109375" style="3"/>
    <col min="1003" max="1003" width="10.6640625" style="3" bestFit="1" customWidth="1"/>
    <col min="1004" max="1004" width="74" style="3" customWidth="1"/>
    <col min="1005" max="1005" width="15" style="3" customWidth="1"/>
    <col min="1006" max="1006" width="13.44140625" style="3" customWidth="1"/>
    <col min="1007" max="1007" width="17.6640625" style="3" customWidth="1"/>
    <col min="1008" max="1008" width="21.6640625" style="3" customWidth="1"/>
    <col min="1009" max="1016" width="0" style="3" hidden="1" customWidth="1"/>
    <col min="1017" max="1258" width="9.109375" style="3"/>
    <col min="1259" max="1259" width="10.6640625" style="3" bestFit="1" customWidth="1"/>
    <col min="1260" max="1260" width="74" style="3" customWidth="1"/>
    <col min="1261" max="1261" width="15" style="3" customWidth="1"/>
    <col min="1262" max="1262" width="13.44140625" style="3" customWidth="1"/>
    <col min="1263" max="1263" width="17.6640625" style="3" customWidth="1"/>
    <col min="1264" max="1264" width="21.6640625" style="3" customWidth="1"/>
    <col min="1265" max="1272" width="0" style="3" hidden="1" customWidth="1"/>
    <col min="1273" max="1514" width="9.109375" style="3"/>
    <col min="1515" max="1515" width="10.6640625" style="3" bestFit="1" customWidth="1"/>
    <col min="1516" max="1516" width="74" style="3" customWidth="1"/>
    <col min="1517" max="1517" width="15" style="3" customWidth="1"/>
    <col min="1518" max="1518" width="13.44140625" style="3" customWidth="1"/>
    <col min="1519" max="1519" width="17.6640625" style="3" customWidth="1"/>
    <col min="1520" max="1520" width="21.6640625" style="3" customWidth="1"/>
    <col min="1521" max="1528" width="0" style="3" hidden="1" customWidth="1"/>
    <col min="1529" max="1770" width="9.109375" style="3"/>
    <col min="1771" max="1771" width="10.6640625" style="3" bestFit="1" customWidth="1"/>
    <col min="1772" max="1772" width="74" style="3" customWidth="1"/>
    <col min="1773" max="1773" width="15" style="3" customWidth="1"/>
    <col min="1774" max="1774" width="13.44140625" style="3" customWidth="1"/>
    <col min="1775" max="1775" width="17.6640625" style="3" customWidth="1"/>
    <col min="1776" max="1776" width="21.6640625" style="3" customWidth="1"/>
    <col min="1777" max="1784" width="0" style="3" hidden="1" customWidth="1"/>
    <col min="1785" max="2026" width="9.109375" style="3"/>
    <col min="2027" max="2027" width="10.6640625" style="3" bestFit="1" customWidth="1"/>
    <col min="2028" max="2028" width="74" style="3" customWidth="1"/>
    <col min="2029" max="2029" width="15" style="3" customWidth="1"/>
    <col min="2030" max="2030" width="13.44140625" style="3" customWidth="1"/>
    <col min="2031" max="2031" width="17.6640625" style="3" customWidth="1"/>
    <col min="2032" max="2032" width="21.6640625" style="3" customWidth="1"/>
    <col min="2033" max="2040" width="0" style="3" hidden="1" customWidth="1"/>
    <col min="2041" max="2282" width="9.109375" style="3"/>
    <col min="2283" max="2283" width="10.6640625" style="3" bestFit="1" customWidth="1"/>
    <col min="2284" max="2284" width="74" style="3" customWidth="1"/>
    <col min="2285" max="2285" width="15" style="3" customWidth="1"/>
    <col min="2286" max="2286" width="13.44140625" style="3" customWidth="1"/>
    <col min="2287" max="2287" width="17.6640625" style="3" customWidth="1"/>
    <col min="2288" max="2288" width="21.6640625" style="3" customWidth="1"/>
    <col min="2289" max="2296" width="0" style="3" hidden="1" customWidth="1"/>
    <col min="2297" max="2538" width="9.109375" style="3"/>
    <col min="2539" max="2539" width="10.6640625" style="3" bestFit="1" customWidth="1"/>
    <col min="2540" max="2540" width="74" style="3" customWidth="1"/>
    <col min="2541" max="2541" width="15" style="3" customWidth="1"/>
    <col min="2542" max="2542" width="13.44140625" style="3" customWidth="1"/>
    <col min="2543" max="2543" width="17.6640625" style="3" customWidth="1"/>
    <col min="2544" max="2544" width="21.6640625" style="3" customWidth="1"/>
    <col min="2545" max="2552" width="0" style="3" hidden="1" customWidth="1"/>
    <col min="2553" max="2794" width="9.109375" style="3"/>
    <col min="2795" max="2795" width="10.6640625" style="3" bestFit="1" customWidth="1"/>
    <col min="2796" max="2796" width="74" style="3" customWidth="1"/>
    <col min="2797" max="2797" width="15" style="3" customWidth="1"/>
    <col min="2798" max="2798" width="13.44140625" style="3" customWidth="1"/>
    <col min="2799" max="2799" width="17.6640625" style="3" customWidth="1"/>
    <col min="2800" max="2800" width="21.6640625" style="3" customWidth="1"/>
    <col min="2801" max="2808" width="0" style="3" hidden="1" customWidth="1"/>
    <col min="2809" max="3050" width="9.109375" style="3"/>
    <col min="3051" max="3051" width="10.6640625" style="3" bestFit="1" customWidth="1"/>
    <col min="3052" max="3052" width="74" style="3" customWidth="1"/>
    <col min="3053" max="3053" width="15" style="3" customWidth="1"/>
    <col min="3054" max="3054" width="13.44140625" style="3" customWidth="1"/>
    <col min="3055" max="3055" width="17.6640625" style="3" customWidth="1"/>
    <col min="3056" max="3056" width="21.6640625" style="3" customWidth="1"/>
    <col min="3057" max="3064" width="0" style="3" hidden="1" customWidth="1"/>
    <col min="3065" max="3306" width="9.109375" style="3"/>
    <col min="3307" max="3307" width="10.6640625" style="3" bestFit="1" customWidth="1"/>
    <col min="3308" max="3308" width="74" style="3" customWidth="1"/>
    <col min="3309" max="3309" width="15" style="3" customWidth="1"/>
    <col min="3310" max="3310" width="13.44140625" style="3" customWidth="1"/>
    <col min="3311" max="3311" width="17.6640625" style="3" customWidth="1"/>
    <col min="3312" max="3312" width="21.6640625" style="3" customWidth="1"/>
    <col min="3313" max="3320" width="0" style="3" hidden="1" customWidth="1"/>
    <col min="3321" max="3562" width="9.109375" style="3"/>
    <col min="3563" max="3563" width="10.6640625" style="3" bestFit="1" customWidth="1"/>
    <col min="3564" max="3564" width="74" style="3" customWidth="1"/>
    <col min="3565" max="3565" width="15" style="3" customWidth="1"/>
    <col min="3566" max="3566" width="13.44140625" style="3" customWidth="1"/>
    <col min="3567" max="3567" width="17.6640625" style="3" customWidth="1"/>
    <col min="3568" max="3568" width="21.6640625" style="3" customWidth="1"/>
    <col min="3569" max="3576" width="0" style="3" hidden="1" customWidth="1"/>
    <col min="3577" max="3818" width="9.109375" style="3"/>
    <col min="3819" max="3819" width="10.6640625" style="3" bestFit="1" customWidth="1"/>
    <col min="3820" max="3820" width="74" style="3" customWidth="1"/>
    <col min="3821" max="3821" width="15" style="3" customWidth="1"/>
    <col min="3822" max="3822" width="13.44140625" style="3" customWidth="1"/>
    <col min="3823" max="3823" width="17.6640625" style="3" customWidth="1"/>
    <col min="3824" max="3824" width="21.6640625" style="3" customWidth="1"/>
    <col min="3825" max="3832" width="0" style="3" hidden="1" customWidth="1"/>
    <col min="3833" max="4074" width="9.109375" style="3"/>
    <col min="4075" max="4075" width="10.6640625" style="3" bestFit="1" customWidth="1"/>
    <col min="4076" max="4076" width="74" style="3" customWidth="1"/>
    <col min="4077" max="4077" width="15" style="3" customWidth="1"/>
    <col min="4078" max="4078" width="13.44140625" style="3" customWidth="1"/>
    <col min="4079" max="4079" width="17.6640625" style="3" customWidth="1"/>
    <col min="4080" max="4080" width="21.6640625" style="3" customWidth="1"/>
    <col min="4081" max="4088" width="0" style="3" hidden="1" customWidth="1"/>
    <col min="4089" max="4330" width="9.109375" style="3"/>
    <col min="4331" max="4331" width="10.6640625" style="3" bestFit="1" customWidth="1"/>
    <col min="4332" max="4332" width="74" style="3" customWidth="1"/>
    <col min="4333" max="4333" width="15" style="3" customWidth="1"/>
    <col min="4334" max="4334" width="13.44140625" style="3" customWidth="1"/>
    <col min="4335" max="4335" width="17.6640625" style="3" customWidth="1"/>
    <col min="4336" max="4336" width="21.6640625" style="3" customWidth="1"/>
    <col min="4337" max="4344" width="0" style="3" hidden="1" customWidth="1"/>
    <col min="4345" max="4586" width="9.109375" style="3"/>
    <col min="4587" max="4587" width="10.6640625" style="3" bestFit="1" customWidth="1"/>
    <col min="4588" max="4588" width="74" style="3" customWidth="1"/>
    <col min="4589" max="4589" width="15" style="3" customWidth="1"/>
    <col min="4590" max="4590" width="13.44140625" style="3" customWidth="1"/>
    <col min="4591" max="4591" width="17.6640625" style="3" customWidth="1"/>
    <col min="4592" max="4592" width="21.6640625" style="3" customWidth="1"/>
    <col min="4593" max="4600" width="0" style="3" hidden="1" customWidth="1"/>
    <col min="4601" max="4842" width="9.109375" style="3"/>
    <col min="4843" max="4843" width="10.6640625" style="3" bestFit="1" customWidth="1"/>
    <col min="4844" max="4844" width="74" style="3" customWidth="1"/>
    <col min="4845" max="4845" width="15" style="3" customWidth="1"/>
    <col min="4846" max="4846" width="13.44140625" style="3" customWidth="1"/>
    <col min="4847" max="4847" width="17.6640625" style="3" customWidth="1"/>
    <col min="4848" max="4848" width="21.6640625" style="3" customWidth="1"/>
    <col min="4849" max="4856" width="0" style="3" hidden="1" customWidth="1"/>
    <col min="4857" max="5098" width="9.109375" style="3"/>
    <col min="5099" max="5099" width="10.6640625" style="3" bestFit="1" customWidth="1"/>
    <col min="5100" max="5100" width="74" style="3" customWidth="1"/>
    <col min="5101" max="5101" width="15" style="3" customWidth="1"/>
    <col min="5102" max="5102" width="13.44140625" style="3" customWidth="1"/>
    <col min="5103" max="5103" width="17.6640625" style="3" customWidth="1"/>
    <col min="5104" max="5104" width="21.6640625" style="3" customWidth="1"/>
    <col min="5105" max="5112" width="0" style="3" hidden="1" customWidth="1"/>
    <col min="5113" max="5354" width="9.109375" style="3"/>
    <col min="5355" max="5355" width="10.6640625" style="3" bestFit="1" customWidth="1"/>
    <col min="5356" max="5356" width="74" style="3" customWidth="1"/>
    <col min="5357" max="5357" width="15" style="3" customWidth="1"/>
    <col min="5358" max="5358" width="13.44140625" style="3" customWidth="1"/>
    <col min="5359" max="5359" width="17.6640625" style="3" customWidth="1"/>
    <col min="5360" max="5360" width="21.6640625" style="3" customWidth="1"/>
    <col min="5361" max="5368" width="0" style="3" hidden="1" customWidth="1"/>
    <col min="5369" max="5610" width="9.109375" style="3"/>
    <col min="5611" max="5611" width="10.6640625" style="3" bestFit="1" customWidth="1"/>
    <col min="5612" max="5612" width="74" style="3" customWidth="1"/>
    <col min="5613" max="5613" width="15" style="3" customWidth="1"/>
    <col min="5614" max="5614" width="13.44140625" style="3" customWidth="1"/>
    <col min="5615" max="5615" width="17.6640625" style="3" customWidth="1"/>
    <col min="5616" max="5616" width="21.6640625" style="3" customWidth="1"/>
    <col min="5617" max="5624" width="0" style="3" hidden="1" customWidth="1"/>
    <col min="5625" max="5866" width="9.109375" style="3"/>
    <col min="5867" max="5867" width="10.6640625" style="3" bestFit="1" customWidth="1"/>
    <col min="5868" max="5868" width="74" style="3" customWidth="1"/>
    <col min="5869" max="5869" width="15" style="3" customWidth="1"/>
    <col min="5870" max="5870" width="13.44140625" style="3" customWidth="1"/>
    <col min="5871" max="5871" width="17.6640625" style="3" customWidth="1"/>
    <col min="5872" max="5872" width="21.6640625" style="3" customWidth="1"/>
    <col min="5873" max="5880" width="0" style="3" hidden="1" customWidth="1"/>
    <col min="5881" max="6122" width="9.109375" style="3"/>
    <col min="6123" max="6123" width="10.6640625" style="3" bestFit="1" customWidth="1"/>
    <col min="6124" max="6124" width="74" style="3" customWidth="1"/>
    <col min="6125" max="6125" width="15" style="3" customWidth="1"/>
    <col min="6126" max="6126" width="13.44140625" style="3" customWidth="1"/>
    <col min="6127" max="6127" width="17.6640625" style="3" customWidth="1"/>
    <col min="6128" max="6128" width="21.6640625" style="3" customWidth="1"/>
    <col min="6129" max="6136" width="0" style="3" hidden="1" customWidth="1"/>
    <col min="6137" max="6378" width="9.109375" style="3"/>
    <col min="6379" max="6379" width="10.6640625" style="3" bestFit="1" customWidth="1"/>
    <col min="6380" max="6380" width="74" style="3" customWidth="1"/>
    <col min="6381" max="6381" width="15" style="3" customWidth="1"/>
    <col min="6382" max="6382" width="13.44140625" style="3" customWidth="1"/>
    <col min="6383" max="6383" width="17.6640625" style="3" customWidth="1"/>
    <col min="6384" max="6384" width="21.6640625" style="3" customWidth="1"/>
    <col min="6385" max="6392" width="0" style="3" hidden="1" customWidth="1"/>
    <col min="6393" max="6634" width="9.109375" style="3"/>
    <col min="6635" max="6635" width="10.6640625" style="3" bestFit="1" customWidth="1"/>
    <col min="6636" max="6636" width="74" style="3" customWidth="1"/>
    <col min="6637" max="6637" width="15" style="3" customWidth="1"/>
    <col min="6638" max="6638" width="13.44140625" style="3" customWidth="1"/>
    <col min="6639" max="6639" width="17.6640625" style="3" customWidth="1"/>
    <col min="6640" max="6640" width="21.6640625" style="3" customWidth="1"/>
    <col min="6641" max="6648" width="0" style="3" hidden="1" customWidth="1"/>
    <col min="6649" max="6890" width="9.109375" style="3"/>
    <col min="6891" max="6891" width="10.6640625" style="3" bestFit="1" customWidth="1"/>
    <col min="6892" max="6892" width="74" style="3" customWidth="1"/>
    <col min="6893" max="6893" width="15" style="3" customWidth="1"/>
    <col min="6894" max="6894" width="13.44140625" style="3" customWidth="1"/>
    <col min="6895" max="6895" width="17.6640625" style="3" customWidth="1"/>
    <col min="6896" max="6896" width="21.6640625" style="3" customWidth="1"/>
    <col min="6897" max="6904" width="0" style="3" hidden="1" customWidth="1"/>
    <col min="6905" max="7146" width="9.109375" style="3"/>
    <col min="7147" max="7147" width="10.6640625" style="3" bestFit="1" customWidth="1"/>
    <col min="7148" max="7148" width="74" style="3" customWidth="1"/>
    <col min="7149" max="7149" width="15" style="3" customWidth="1"/>
    <col min="7150" max="7150" width="13.44140625" style="3" customWidth="1"/>
    <col min="7151" max="7151" width="17.6640625" style="3" customWidth="1"/>
    <col min="7152" max="7152" width="21.6640625" style="3" customWidth="1"/>
    <col min="7153" max="7160" width="0" style="3" hidden="1" customWidth="1"/>
    <col min="7161" max="7402" width="9.109375" style="3"/>
    <col min="7403" max="7403" width="10.6640625" style="3" bestFit="1" customWidth="1"/>
    <col min="7404" max="7404" width="74" style="3" customWidth="1"/>
    <col min="7405" max="7405" width="15" style="3" customWidth="1"/>
    <col min="7406" max="7406" width="13.44140625" style="3" customWidth="1"/>
    <col min="7407" max="7407" width="17.6640625" style="3" customWidth="1"/>
    <col min="7408" max="7408" width="21.6640625" style="3" customWidth="1"/>
    <col min="7409" max="7416" width="0" style="3" hidden="1" customWidth="1"/>
    <col min="7417" max="7658" width="9.109375" style="3"/>
    <col min="7659" max="7659" width="10.6640625" style="3" bestFit="1" customWidth="1"/>
    <col min="7660" max="7660" width="74" style="3" customWidth="1"/>
    <col min="7661" max="7661" width="15" style="3" customWidth="1"/>
    <col min="7662" max="7662" width="13.44140625" style="3" customWidth="1"/>
    <col min="7663" max="7663" width="17.6640625" style="3" customWidth="1"/>
    <col min="7664" max="7664" width="21.6640625" style="3" customWidth="1"/>
    <col min="7665" max="7672" width="0" style="3" hidden="1" customWidth="1"/>
    <col min="7673" max="7914" width="9.109375" style="3"/>
    <col min="7915" max="7915" width="10.6640625" style="3" bestFit="1" customWidth="1"/>
    <col min="7916" max="7916" width="74" style="3" customWidth="1"/>
    <col min="7917" max="7917" width="15" style="3" customWidth="1"/>
    <col min="7918" max="7918" width="13.44140625" style="3" customWidth="1"/>
    <col min="7919" max="7919" width="17.6640625" style="3" customWidth="1"/>
    <col min="7920" max="7920" width="21.6640625" style="3" customWidth="1"/>
    <col min="7921" max="7928" width="0" style="3" hidden="1" customWidth="1"/>
    <col min="7929" max="8170" width="9.109375" style="3"/>
    <col min="8171" max="8171" width="10.6640625" style="3" bestFit="1" customWidth="1"/>
    <col min="8172" max="8172" width="74" style="3" customWidth="1"/>
    <col min="8173" max="8173" width="15" style="3" customWidth="1"/>
    <col min="8174" max="8174" width="13.44140625" style="3" customWidth="1"/>
    <col min="8175" max="8175" width="17.6640625" style="3" customWidth="1"/>
    <col min="8176" max="8176" width="21.6640625" style="3" customWidth="1"/>
    <col min="8177" max="8184" width="0" style="3" hidden="1" customWidth="1"/>
    <col min="8185" max="8426" width="9.109375" style="3"/>
    <col min="8427" max="8427" width="10.6640625" style="3" bestFit="1" customWidth="1"/>
    <col min="8428" max="8428" width="74" style="3" customWidth="1"/>
    <col min="8429" max="8429" width="15" style="3" customWidth="1"/>
    <col min="8430" max="8430" width="13.44140625" style="3" customWidth="1"/>
    <col min="8431" max="8431" width="17.6640625" style="3" customWidth="1"/>
    <col min="8432" max="8432" width="21.6640625" style="3" customWidth="1"/>
    <col min="8433" max="8440" width="0" style="3" hidden="1" customWidth="1"/>
    <col min="8441" max="8682" width="9.109375" style="3"/>
    <col min="8683" max="8683" width="10.6640625" style="3" bestFit="1" customWidth="1"/>
    <col min="8684" max="8684" width="74" style="3" customWidth="1"/>
    <col min="8685" max="8685" width="15" style="3" customWidth="1"/>
    <col min="8686" max="8686" width="13.44140625" style="3" customWidth="1"/>
    <col min="8687" max="8687" width="17.6640625" style="3" customWidth="1"/>
    <col min="8688" max="8688" width="21.6640625" style="3" customWidth="1"/>
    <col min="8689" max="8696" width="0" style="3" hidden="1" customWidth="1"/>
    <col min="8697" max="8938" width="9.109375" style="3"/>
    <col min="8939" max="8939" width="10.6640625" style="3" bestFit="1" customWidth="1"/>
    <col min="8940" max="8940" width="74" style="3" customWidth="1"/>
    <col min="8941" max="8941" width="15" style="3" customWidth="1"/>
    <col min="8942" max="8942" width="13.44140625" style="3" customWidth="1"/>
    <col min="8943" max="8943" width="17.6640625" style="3" customWidth="1"/>
    <col min="8944" max="8944" width="21.6640625" style="3" customWidth="1"/>
    <col min="8945" max="8952" width="0" style="3" hidden="1" customWidth="1"/>
    <col min="8953" max="9194" width="9.109375" style="3"/>
    <col min="9195" max="9195" width="10.6640625" style="3" bestFit="1" customWidth="1"/>
    <col min="9196" max="9196" width="74" style="3" customWidth="1"/>
    <col min="9197" max="9197" width="15" style="3" customWidth="1"/>
    <col min="9198" max="9198" width="13.44140625" style="3" customWidth="1"/>
    <col min="9199" max="9199" width="17.6640625" style="3" customWidth="1"/>
    <col min="9200" max="9200" width="21.6640625" style="3" customWidth="1"/>
    <col min="9201" max="9208" width="0" style="3" hidden="1" customWidth="1"/>
    <col min="9209" max="9450" width="9.109375" style="3"/>
    <col min="9451" max="9451" width="10.6640625" style="3" bestFit="1" customWidth="1"/>
    <col min="9452" max="9452" width="74" style="3" customWidth="1"/>
    <col min="9453" max="9453" width="15" style="3" customWidth="1"/>
    <col min="9454" max="9454" width="13.44140625" style="3" customWidth="1"/>
    <col min="9455" max="9455" width="17.6640625" style="3" customWidth="1"/>
    <col min="9456" max="9456" width="21.6640625" style="3" customWidth="1"/>
    <col min="9457" max="9464" width="0" style="3" hidden="1" customWidth="1"/>
    <col min="9465" max="9706" width="9.109375" style="3"/>
    <col min="9707" max="9707" width="10.6640625" style="3" bestFit="1" customWidth="1"/>
    <col min="9708" max="9708" width="74" style="3" customWidth="1"/>
    <col min="9709" max="9709" width="15" style="3" customWidth="1"/>
    <col min="9710" max="9710" width="13.44140625" style="3" customWidth="1"/>
    <col min="9711" max="9711" width="17.6640625" style="3" customWidth="1"/>
    <col min="9712" max="9712" width="21.6640625" style="3" customWidth="1"/>
    <col min="9713" max="9720" width="0" style="3" hidden="1" customWidth="1"/>
    <col min="9721" max="9962" width="9.109375" style="3"/>
    <col min="9963" max="9963" width="10.6640625" style="3" bestFit="1" customWidth="1"/>
    <col min="9964" max="9964" width="74" style="3" customWidth="1"/>
    <col min="9965" max="9965" width="15" style="3" customWidth="1"/>
    <col min="9966" max="9966" width="13.44140625" style="3" customWidth="1"/>
    <col min="9967" max="9967" width="17.6640625" style="3" customWidth="1"/>
    <col min="9968" max="9968" width="21.6640625" style="3" customWidth="1"/>
    <col min="9969" max="9976" width="0" style="3" hidden="1" customWidth="1"/>
    <col min="9977" max="10218" width="9.109375" style="3"/>
    <col min="10219" max="10219" width="10.6640625" style="3" bestFit="1" customWidth="1"/>
    <col min="10220" max="10220" width="74" style="3" customWidth="1"/>
    <col min="10221" max="10221" width="15" style="3" customWidth="1"/>
    <col min="10222" max="10222" width="13.44140625" style="3" customWidth="1"/>
    <col min="10223" max="10223" width="17.6640625" style="3" customWidth="1"/>
    <col min="10224" max="10224" width="21.6640625" style="3" customWidth="1"/>
    <col min="10225" max="10232" width="0" style="3" hidden="1" customWidth="1"/>
    <col min="10233" max="10474" width="9.109375" style="3"/>
    <col min="10475" max="10475" width="10.6640625" style="3" bestFit="1" customWidth="1"/>
    <col min="10476" max="10476" width="74" style="3" customWidth="1"/>
    <col min="10477" max="10477" width="15" style="3" customWidth="1"/>
    <col min="10478" max="10478" width="13.44140625" style="3" customWidth="1"/>
    <col min="10479" max="10479" width="17.6640625" style="3" customWidth="1"/>
    <col min="10480" max="10480" width="21.6640625" style="3" customWidth="1"/>
    <col min="10481" max="10488" width="0" style="3" hidden="1" customWidth="1"/>
    <col min="10489" max="10730" width="9.109375" style="3"/>
    <col min="10731" max="10731" width="10.6640625" style="3" bestFit="1" customWidth="1"/>
    <col min="10732" max="10732" width="74" style="3" customWidth="1"/>
    <col min="10733" max="10733" width="15" style="3" customWidth="1"/>
    <col min="10734" max="10734" width="13.44140625" style="3" customWidth="1"/>
    <col min="10735" max="10735" width="17.6640625" style="3" customWidth="1"/>
    <col min="10736" max="10736" width="21.6640625" style="3" customWidth="1"/>
    <col min="10737" max="10744" width="0" style="3" hidden="1" customWidth="1"/>
    <col min="10745" max="10986" width="9.109375" style="3"/>
    <col min="10987" max="10987" width="10.6640625" style="3" bestFit="1" customWidth="1"/>
    <col min="10988" max="10988" width="74" style="3" customWidth="1"/>
    <col min="10989" max="10989" width="15" style="3" customWidth="1"/>
    <col min="10990" max="10990" width="13.44140625" style="3" customWidth="1"/>
    <col min="10991" max="10991" width="17.6640625" style="3" customWidth="1"/>
    <col min="10992" max="10992" width="21.6640625" style="3" customWidth="1"/>
    <col min="10993" max="11000" width="0" style="3" hidden="1" customWidth="1"/>
    <col min="11001" max="11242" width="9.109375" style="3"/>
    <col min="11243" max="11243" width="10.6640625" style="3" bestFit="1" customWidth="1"/>
    <col min="11244" max="11244" width="74" style="3" customWidth="1"/>
    <col min="11245" max="11245" width="15" style="3" customWidth="1"/>
    <col min="11246" max="11246" width="13.44140625" style="3" customWidth="1"/>
    <col min="11247" max="11247" width="17.6640625" style="3" customWidth="1"/>
    <col min="11248" max="11248" width="21.6640625" style="3" customWidth="1"/>
    <col min="11249" max="11256" width="0" style="3" hidden="1" customWidth="1"/>
    <col min="11257" max="11498" width="9.109375" style="3"/>
    <col min="11499" max="11499" width="10.6640625" style="3" bestFit="1" customWidth="1"/>
    <col min="11500" max="11500" width="74" style="3" customWidth="1"/>
    <col min="11501" max="11501" width="15" style="3" customWidth="1"/>
    <col min="11502" max="11502" width="13.44140625" style="3" customWidth="1"/>
    <col min="11503" max="11503" width="17.6640625" style="3" customWidth="1"/>
    <col min="11504" max="11504" width="21.6640625" style="3" customWidth="1"/>
    <col min="11505" max="11512" width="0" style="3" hidden="1" customWidth="1"/>
    <col min="11513" max="11754" width="9.109375" style="3"/>
    <col min="11755" max="11755" width="10.6640625" style="3" bestFit="1" customWidth="1"/>
    <col min="11756" max="11756" width="74" style="3" customWidth="1"/>
    <col min="11757" max="11757" width="15" style="3" customWidth="1"/>
    <col min="11758" max="11758" width="13.44140625" style="3" customWidth="1"/>
    <col min="11759" max="11759" width="17.6640625" style="3" customWidth="1"/>
    <col min="11760" max="11760" width="21.6640625" style="3" customWidth="1"/>
    <col min="11761" max="11768" width="0" style="3" hidden="1" customWidth="1"/>
    <col min="11769" max="12010" width="9.109375" style="3"/>
    <col min="12011" max="12011" width="10.6640625" style="3" bestFit="1" customWidth="1"/>
    <col min="12012" max="12012" width="74" style="3" customWidth="1"/>
    <col min="12013" max="12013" width="15" style="3" customWidth="1"/>
    <col min="12014" max="12014" width="13.44140625" style="3" customWidth="1"/>
    <col min="12015" max="12015" width="17.6640625" style="3" customWidth="1"/>
    <col min="12016" max="12016" width="21.6640625" style="3" customWidth="1"/>
    <col min="12017" max="12024" width="0" style="3" hidden="1" customWidth="1"/>
    <col min="12025" max="12266" width="9.109375" style="3"/>
    <col min="12267" max="12267" width="10.6640625" style="3" bestFit="1" customWidth="1"/>
    <col min="12268" max="12268" width="74" style="3" customWidth="1"/>
    <col min="12269" max="12269" width="15" style="3" customWidth="1"/>
    <col min="12270" max="12270" width="13.44140625" style="3" customWidth="1"/>
    <col min="12271" max="12271" width="17.6640625" style="3" customWidth="1"/>
    <col min="12272" max="12272" width="21.6640625" style="3" customWidth="1"/>
    <col min="12273" max="12280" width="0" style="3" hidden="1" customWidth="1"/>
    <col min="12281" max="12522" width="9.109375" style="3"/>
    <col min="12523" max="12523" width="10.6640625" style="3" bestFit="1" customWidth="1"/>
    <col min="12524" max="12524" width="74" style="3" customWidth="1"/>
    <col min="12525" max="12525" width="15" style="3" customWidth="1"/>
    <col min="12526" max="12526" width="13.44140625" style="3" customWidth="1"/>
    <col min="12527" max="12527" width="17.6640625" style="3" customWidth="1"/>
    <col min="12528" max="12528" width="21.6640625" style="3" customWidth="1"/>
    <col min="12529" max="12536" width="0" style="3" hidden="1" customWidth="1"/>
    <col min="12537" max="12778" width="9.109375" style="3"/>
    <col min="12779" max="12779" width="10.6640625" style="3" bestFit="1" customWidth="1"/>
    <col min="12780" max="12780" width="74" style="3" customWidth="1"/>
    <col min="12781" max="12781" width="15" style="3" customWidth="1"/>
    <col min="12782" max="12782" width="13.44140625" style="3" customWidth="1"/>
    <col min="12783" max="12783" width="17.6640625" style="3" customWidth="1"/>
    <col min="12784" max="12784" width="21.6640625" style="3" customWidth="1"/>
    <col min="12785" max="12792" width="0" style="3" hidden="1" customWidth="1"/>
    <col min="12793" max="13034" width="9.109375" style="3"/>
    <col min="13035" max="13035" width="10.6640625" style="3" bestFit="1" customWidth="1"/>
    <col min="13036" max="13036" width="74" style="3" customWidth="1"/>
    <col min="13037" max="13037" width="15" style="3" customWidth="1"/>
    <col min="13038" max="13038" width="13.44140625" style="3" customWidth="1"/>
    <col min="13039" max="13039" width="17.6640625" style="3" customWidth="1"/>
    <col min="13040" max="13040" width="21.6640625" style="3" customWidth="1"/>
    <col min="13041" max="13048" width="0" style="3" hidden="1" customWidth="1"/>
    <col min="13049" max="13290" width="9.109375" style="3"/>
    <col min="13291" max="13291" width="10.6640625" style="3" bestFit="1" customWidth="1"/>
    <col min="13292" max="13292" width="74" style="3" customWidth="1"/>
    <col min="13293" max="13293" width="15" style="3" customWidth="1"/>
    <col min="13294" max="13294" width="13.44140625" style="3" customWidth="1"/>
    <col min="13295" max="13295" width="17.6640625" style="3" customWidth="1"/>
    <col min="13296" max="13296" width="21.6640625" style="3" customWidth="1"/>
    <col min="13297" max="13304" width="0" style="3" hidden="1" customWidth="1"/>
    <col min="13305" max="13546" width="9.109375" style="3"/>
    <col min="13547" max="13547" width="10.6640625" style="3" bestFit="1" customWidth="1"/>
    <col min="13548" max="13548" width="74" style="3" customWidth="1"/>
    <col min="13549" max="13549" width="15" style="3" customWidth="1"/>
    <col min="13550" max="13550" width="13.44140625" style="3" customWidth="1"/>
    <col min="13551" max="13551" width="17.6640625" style="3" customWidth="1"/>
    <col min="13552" max="13552" width="21.6640625" style="3" customWidth="1"/>
    <col min="13553" max="13560" width="0" style="3" hidden="1" customWidth="1"/>
    <col min="13561" max="13802" width="9.109375" style="3"/>
    <col min="13803" max="13803" width="10.6640625" style="3" bestFit="1" customWidth="1"/>
    <col min="13804" max="13804" width="74" style="3" customWidth="1"/>
    <col min="13805" max="13805" width="15" style="3" customWidth="1"/>
    <col min="13806" max="13806" width="13.44140625" style="3" customWidth="1"/>
    <col min="13807" max="13807" width="17.6640625" style="3" customWidth="1"/>
    <col min="13808" max="13808" width="21.6640625" style="3" customWidth="1"/>
    <col min="13809" max="13816" width="0" style="3" hidden="1" customWidth="1"/>
    <col min="13817" max="14058" width="9.109375" style="3"/>
    <col min="14059" max="14059" width="10.6640625" style="3" bestFit="1" customWidth="1"/>
    <col min="14060" max="14060" width="74" style="3" customWidth="1"/>
    <col min="14061" max="14061" width="15" style="3" customWidth="1"/>
    <col min="14062" max="14062" width="13.44140625" style="3" customWidth="1"/>
    <col min="14063" max="14063" width="17.6640625" style="3" customWidth="1"/>
    <col min="14064" max="14064" width="21.6640625" style="3" customWidth="1"/>
    <col min="14065" max="14072" width="0" style="3" hidden="1" customWidth="1"/>
    <col min="14073" max="14314" width="9.109375" style="3"/>
    <col min="14315" max="14315" width="10.6640625" style="3" bestFit="1" customWidth="1"/>
    <col min="14316" max="14316" width="74" style="3" customWidth="1"/>
    <col min="14317" max="14317" width="15" style="3" customWidth="1"/>
    <col min="14318" max="14318" width="13.44140625" style="3" customWidth="1"/>
    <col min="14319" max="14319" width="17.6640625" style="3" customWidth="1"/>
    <col min="14320" max="14320" width="21.6640625" style="3" customWidth="1"/>
    <col min="14321" max="14328" width="0" style="3" hidden="1" customWidth="1"/>
    <col min="14329" max="14570" width="9.109375" style="3"/>
    <col min="14571" max="14571" width="10.6640625" style="3" bestFit="1" customWidth="1"/>
    <col min="14572" max="14572" width="74" style="3" customWidth="1"/>
    <col min="14573" max="14573" width="15" style="3" customWidth="1"/>
    <col min="14574" max="14574" width="13.44140625" style="3" customWidth="1"/>
    <col min="14575" max="14575" width="17.6640625" style="3" customWidth="1"/>
    <col min="14576" max="14576" width="21.6640625" style="3" customWidth="1"/>
    <col min="14577" max="14584" width="0" style="3" hidden="1" customWidth="1"/>
    <col min="14585" max="14826" width="9.109375" style="3"/>
    <col min="14827" max="14827" width="10.6640625" style="3" bestFit="1" customWidth="1"/>
    <col min="14828" max="14828" width="74" style="3" customWidth="1"/>
    <col min="14829" max="14829" width="15" style="3" customWidth="1"/>
    <col min="14830" max="14830" width="13.44140625" style="3" customWidth="1"/>
    <col min="14831" max="14831" width="17.6640625" style="3" customWidth="1"/>
    <col min="14832" max="14832" width="21.6640625" style="3" customWidth="1"/>
    <col min="14833" max="14840" width="0" style="3" hidden="1" customWidth="1"/>
    <col min="14841" max="15082" width="9.109375" style="3"/>
    <col min="15083" max="15083" width="10.6640625" style="3" bestFit="1" customWidth="1"/>
    <col min="15084" max="15084" width="74" style="3" customWidth="1"/>
    <col min="15085" max="15085" width="15" style="3" customWidth="1"/>
    <col min="15086" max="15086" width="13.44140625" style="3" customWidth="1"/>
    <col min="15087" max="15087" width="17.6640625" style="3" customWidth="1"/>
    <col min="15088" max="15088" width="21.6640625" style="3" customWidth="1"/>
    <col min="15089" max="15096" width="0" style="3" hidden="1" customWidth="1"/>
    <col min="15097" max="15338" width="9.109375" style="3"/>
    <col min="15339" max="15339" width="10.6640625" style="3" bestFit="1" customWidth="1"/>
    <col min="15340" max="15340" width="74" style="3" customWidth="1"/>
    <col min="15341" max="15341" width="15" style="3" customWidth="1"/>
    <col min="15342" max="15342" width="13.44140625" style="3" customWidth="1"/>
    <col min="15343" max="15343" width="17.6640625" style="3" customWidth="1"/>
    <col min="15344" max="15344" width="21.6640625" style="3" customWidth="1"/>
    <col min="15345" max="15352" width="0" style="3" hidden="1" customWidth="1"/>
    <col min="15353" max="15594" width="9.109375" style="3"/>
    <col min="15595" max="15595" width="10.6640625" style="3" bestFit="1" customWidth="1"/>
    <col min="15596" max="15596" width="74" style="3" customWidth="1"/>
    <col min="15597" max="15597" width="15" style="3" customWidth="1"/>
    <col min="15598" max="15598" width="13.44140625" style="3" customWidth="1"/>
    <col min="15599" max="15599" width="17.6640625" style="3" customWidth="1"/>
    <col min="15600" max="15600" width="21.6640625" style="3" customWidth="1"/>
    <col min="15601" max="15608" width="0" style="3" hidden="1" customWidth="1"/>
    <col min="15609" max="15850" width="9.109375" style="3"/>
    <col min="15851" max="15851" width="10.6640625" style="3" bestFit="1" customWidth="1"/>
    <col min="15852" max="15852" width="74" style="3" customWidth="1"/>
    <col min="15853" max="15853" width="15" style="3" customWidth="1"/>
    <col min="15854" max="15854" width="13.44140625" style="3" customWidth="1"/>
    <col min="15855" max="15855" width="17.6640625" style="3" customWidth="1"/>
    <col min="15856" max="15856" width="21.6640625" style="3" customWidth="1"/>
    <col min="15857" max="15864" width="0" style="3" hidden="1" customWidth="1"/>
    <col min="15865" max="16106" width="9.109375" style="3"/>
    <col min="16107" max="16107" width="10.6640625" style="3" bestFit="1" customWidth="1"/>
    <col min="16108" max="16108" width="74" style="3" customWidth="1"/>
    <col min="16109" max="16109" width="15" style="3" customWidth="1"/>
    <col min="16110" max="16110" width="13.44140625" style="3" customWidth="1"/>
    <col min="16111" max="16111" width="17.6640625" style="3" customWidth="1"/>
    <col min="16112" max="16112" width="21.6640625" style="3" customWidth="1"/>
    <col min="16113" max="16120" width="0" style="3" hidden="1" customWidth="1"/>
    <col min="16121" max="16384" width="9.109375" style="3"/>
  </cols>
  <sheetData>
    <row r="2" spans="1:9" ht="19.8" x14ac:dyDescent="0.4">
      <c r="A2" s="685"/>
      <c r="B2" s="519" t="s">
        <v>866</v>
      </c>
    </row>
    <row r="3" spans="1:9" x14ac:dyDescent="0.4">
      <c r="B3" s="2"/>
    </row>
    <row r="4" spans="1:9" x14ac:dyDescent="0.4">
      <c r="B4" s="694" t="s">
        <v>974</v>
      </c>
      <c r="C4" s="694"/>
      <c r="D4" s="694"/>
      <c r="E4" s="694"/>
      <c r="F4" s="344"/>
    </row>
    <row r="5" spans="1:9" x14ac:dyDescent="0.4">
      <c r="B5" s="345"/>
      <c r="C5" s="345"/>
      <c r="D5" s="344"/>
      <c r="E5" s="346"/>
      <c r="F5" s="344"/>
    </row>
    <row r="6" spans="1:9" x14ac:dyDescent="0.4">
      <c r="A6" s="111"/>
      <c r="B6" s="694" t="s">
        <v>975</v>
      </c>
      <c r="C6" s="694"/>
      <c r="D6" s="694"/>
      <c r="E6" s="344"/>
      <c r="F6" s="344"/>
    </row>
    <row r="7" spans="1:9" x14ac:dyDescent="0.4">
      <c r="A7" s="111"/>
      <c r="B7" s="345"/>
      <c r="C7" s="345"/>
      <c r="D7" s="344"/>
      <c r="E7" s="344"/>
      <c r="F7" s="344"/>
    </row>
    <row r="8" spans="1:9" s="31" customFormat="1" ht="17.399999999999999" x14ac:dyDescent="0.3">
      <c r="A8" s="121"/>
      <c r="B8" s="9" t="s">
        <v>2</v>
      </c>
      <c r="C8" s="349">
        <v>435.82</v>
      </c>
      <c r="D8" s="350" t="s">
        <v>3</v>
      </c>
      <c r="E8" s="351"/>
      <c r="F8" s="351"/>
      <c r="G8" s="352" t="s">
        <v>50</v>
      </c>
      <c r="I8" s="352"/>
    </row>
    <row r="9" spans="1:9" s="31" customFormat="1" ht="17.399999999999999" x14ac:dyDescent="0.3">
      <c r="A9" s="353"/>
      <c r="B9" s="9" t="s">
        <v>865</v>
      </c>
      <c r="C9" s="349">
        <v>307.76</v>
      </c>
      <c r="D9" s="350" t="s">
        <v>3</v>
      </c>
      <c r="E9" s="351"/>
      <c r="F9" s="351"/>
      <c r="G9" s="354" t="s">
        <v>50</v>
      </c>
      <c r="I9" s="352"/>
    </row>
    <row r="10" spans="1:9" s="31" customFormat="1" ht="17.399999999999999" x14ac:dyDescent="0.3">
      <c r="A10" s="353"/>
      <c r="B10" s="9" t="s">
        <v>6</v>
      </c>
      <c r="C10" s="349">
        <v>262.5</v>
      </c>
      <c r="D10" s="350" t="s">
        <v>3</v>
      </c>
      <c r="E10" s="355"/>
      <c r="F10" s="351"/>
      <c r="G10" s="352" t="s">
        <v>50</v>
      </c>
      <c r="I10" s="352"/>
    </row>
    <row r="11" spans="1:9" s="31" customFormat="1" ht="17.399999999999999" x14ac:dyDescent="0.3">
      <c r="A11" s="353"/>
      <c r="B11" s="9" t="s">
        <v>7</v>
      </c>
      <c r="C11" s="349">
        <f>SUM(C9:C10)</f>
        <v>570.26</v>
      </c>
      <c r="D11" s="350" t="s">
        <v>3</v>
      </c>
      <c r="E11" s="355"/>
      <c r="F11" s="351"/>
      <c r="G11" s="356" t="s">
        <v>10</v>
      </c>
      <c r="I11" s="352"/>
    </row>
    <row r="12" spans="1:9" s="31" customFormat="1" ht="17.399999999999999" x14ac:dyDescent="0.3">
      <c r="A12" s="353"/>
      <c r="B12" s="9" t="s">
        <v>897</v>
      </c>
      <c r="C12" s="349">
        <v>85.79</v>
      </c>
      <c r="D12" s="350" t="s">
        <v>10</v>
      </c>
      <c r="E12" s="355"/>
      <c r="F12" s="351"/>
      <c r="G12" s="352" t="s">
        <v>50</v>
      </c>
      <c r="I12" s="352"/>
    </row>
    <row r="14" spans="1:9" s="65" customFormat="1" ht="33.6" x14ac:dyDescent="0.3">
      <c r="A14" s="16" t="s">
        <v>11</v>
      </c>
      <c r="B14" s="118" t="s">
        <v>12</v>
      </c>
      <c r="C14" s="16" t="s">
        <v>13</v>
      </c>
      <c r="D14" s="16" t="s">
        <v>14</v>
      </c>
      <c r="E14" s="359" t="s">
        <v>873</v>
      </c>
      <c r="F14" s="359" t="s">
        <v>959</v>
      </c>
    </row>
    <row r="15" spans="1:9" x14ac:dyDescent="0.4">
      <c r="A15" s="20"/>
      <c r="B15" s="6"/>
      <c r="C15" s="360"/>
      <c r="D15" s="362"/>
      <c r="E15" s="362"/>
      <c r="F15" s="362"/>
    </row>
    <row r="16" spans="1:9" s="31" customFormat="1" x14ac:dyDescent="0.3">
      <c r="A16" s="16" t="s">
        <v>17</v>
      </c>
      <c r="B16" s="9" t="s">
        <v>18</v>
      </c>
      <c r="C16" s="360"/>
      <c r="D16" s="362"/>
      <c r="E16" s="362"/>
      <c r="F16" s="362"/>
      <c r="G16" s="363"/>
      <c r="H16" s="364"/>
      <c r="I16" s="365"/>
    </row>
    <row r="17" spans="1:9" s="31" customFormat="1" x14ac:dyDescent="0.3">
      <c r="A17" s="20" t="s">
        <v>19</v>
      </c>
      <c r="B17" s="6" t="s">
        <v>20</v>
      </c>
      <c r="C17" s="20" t="s">
        <v>21</v>
      </c>
      <c r="D17" s="114">
        <v>1</v>
      </c>
      <c r="E17" s="367">
        <f>+'BPU BDS '!E16</f>
        <v>0</v>
      </c>
      <c r="F17" s="367">
        <f>+D17*E17</f>
        <v>0</v>
      </c>
      <c r="G17" s="472"/>
      <c r="H17" s="122"/>
      <c r="I17" s="473">
        <v>1</v>
      </c>
    </row>
    <row r="18" spans="1:9" s="31" customFormat="1" x14ac:dyDescent="0.3">
      <c r="A18" s="681" t="s">
        <v>970</v>
      </c>
      <c r="B18" s="682" t="s">
        <v>971</v>
      </c>
      <c r="C18" s="681" t="s">
        <v>21</v>
      </c>
      <c r="D18" s="683">
        <v>1</v>
      </c>
      <c r="E18" s="686"/>
      <c r="F18" s="686"/>
      <c r="G18" s="472"/>
      <c r="H18" s="122"/>
      <c r="I18" s="473"/>
    </row>
    <row r="19" spans="1:9" s="31" customFormat="1" x14ac:dyDescent="0.3">
      <c r="A19" s="681" t="s">
        <v>972</v>
      </c>
      <c r="B19" s="682" t="s">
        <v>973</v>
      </c>
      <c r="C19" s="681" t="s">
        <v>21</v>
      </c>
      <c r="D19" s="683">
        <v>1</v>
      </c>
      <c r="E19" s="686"/>
      <c r="F19" s="686"/>
      <c r="G19" s="472"/>
      <c r="H19" s="122"/>
      <c r="I19" s="473"/>
    </row>
    <row r="20" spans="1:9" s="31" customFormat="1" x14ac:dyDescent="0.3">
      <c r="A20" s="16" t="s">
        <v>22</v>
      </c>
      <c r="B20" s="9" t="s">
        <v>23</v>
      </c>
      <c r="C20" s="20"/>
      <c r="D20" s="474"/>
      <c r="E20" s="367"/>
      <c r="F20" s="367"/>
      <c r="G20" s="472"/>
      <c r="H20" s="122"/>
      <c r="I20" s="473"/>
    </row>
    <row r="21" spans="1:9" s="31" customFormat="1" x14ac:dyDescent="0.3">
      <c r="A21" s="20" t="s">
        <v>24</v>
      </c>
      <c r="B21" s="6" t="s">
        <v>25</v>
      </c>
      <c r="C21" s="20" t="s">
        <v>21</v>
      </c>
      <c r="D21" s="114">
        <v>1</v>
      </c>
      <c r="E21" s="367">
        <f>+'BPU BDS '!E20</f>
        <v>0</v>
      </c>
      <c r="F21" s="367">
        <f>+D21*E21</f>
        <v>0</v>
      </c>
      <c r="G21" s="472"/>
      <c r="H21" s="122"/>
      <c r="I21" s="473"/>
    </row>
    <row r="22" spans="1:9" x14ac:dyDescent="0.4">
      <c r="A22" s="475" t="s">
        <v>26</v>
      </c>
      <c r="B22" s="27" t="s">
        <v>27</v>
      </c>
      <c r="C22" s="375"/>
      <c r="D22" s="384"/>
      <c r="E22" s="367"/>
      <c r="F22" s="367"/>
    </row>
    <row r="23" spans="1:9" ht="17.399999999999999" x14ac:dyDescent="0.4">
      <c r="A23" s="119" t="s">
        <v>28</v>
      </c>
      <c r="B23" s="6" t="s">
        <v>29</v>
      </c>
      <c r="C23" s="378" t="s">
        <v>30</v>
      </c>
      <c r="D23" s="114">
        <v>149.4</v>
      </c>
      <c r="E23" s="367">
        <f>+'BPU BDS '!E22</f>
        <v>0</v>
      </c>
      <c r="F23" s="367">
        <f>+D23*E23</f>
        <v>0</v>
      </c>
      <c r="G23" s="29">
        <f>+[3]métre!I283</f>
        <v>155.25120000000001</v>
      </c>
      <c r="H23" s="30" t="e">
        <f>+#REF!</f>
        <v>#REF!</v>
      </c>
      <c r="I23" s="3" t="e">
        <f>+H23/2077.6008</f>
        <v>#REF!</v>
      </c>
    </row>
    <row r="24" spans="1:9" x14ac:dyDescent="0.4">
      <c r="A24" s="476" t="s">
        <v>31</v>
      </c>
      <c r="B24" s="9" t="s">
        <v>32</v>
      </c>
      <c r="C24" s="380"/>
      <c r="D24" s="384"/>
      <c r="E24" s="367"/>
      <c r="F24" s="367"/>
      <c r="H24" s="30"/>
      <c r="I24" s="3">
        <f>+H24/2077.6008</f>
        <v>0</v>
      </c>
    </row>
    <row r="25" spans="1:9" ht="33.6" x14ac:dyDescent="0.4">
      <c r="A25" s="57" t="s">
        <v>33</v>
      </c>
      <c r="B25" s="34" t="s">
        <v>627</v>
      </c>
      <c r="C25" s="378" t="s">
        <v>30</v>
      </c>
      <c r="D25" s="477">
        <v>1</v>
      </c>
      <c r="E25" s="367">
        <f>+'BPU BDS '!E24</f>
        <v>0</v>
      </c>
      <c r="F25" s="367">
        <f>+D25*E25</f>
        <v>0</v>
      </c>
      <c r="G25" s="29">
        <f>+'[4]BDS Kamenge métre'!I54</f>
        <v>76.393200000000036</v>
      </c>
      <c r="H25" s="30" t="e">
        <f>+#REF!</f>
        <v>#REF!</v>
      </c>
      <c r="I25" s="3" t="e">
        <f>+H25/2077.6008</f>
        <v>#REF!</v>
      </c>
    </row>
    <row r="26" spans="1:9" ht="17.399999999999999" x14ac:dyDescent="0.4">
      <c r="A26" s="57" t="s">
        <v>35</v>
      </c>
      <c r="B26" s="34" t="s">
        <v>626</v>
      </c>
      <c r="C26" s="378" t="s">
        <v>30</v>
      </c>
      <c r="D26" s="114">
        <f>D23</f>
        <v>149.4</v>
      </c>
      <c r="E26" s="367">
        <f>+'BPU BDS '!E25</f>
        <v>0</v>
      </c>
      <c r="F26" s="367">
        <f>+D26*E26</f>
        <v>0</v>
      </c>
      <c r="G26" s="29">
        <f>+'[4]BDS Kamenge métre'!I58</f>
        <v>78.857999999999976</v>
      </c>
      <c r="H26" s="30" t="e">
        <f>+#REF!</f>
        <v>#REF!</v>
      </c>
      <c r="I26" s="3" t="e">
        <f>+H26/2077.6008</f>
        <v>#REF!</v>
      </c>
    </row>
    <row r="27" spans="1:9" x14ac:dyDescent="0.4">
      <c r="A27" s="115"/>
      <c r="B27" s="38" t="s">
        <v>630</v>
      </c>
      <c r="C27" s="377"/>
      <c r="D27" s="478"/>
      <c r="E27" s="367"/>
      <c r="F27" s="479">
        <f>SUM(F17:F26)</f>
        <v>0</v>
      </c>
      <c r="H27" s="30"/>
      <c r="I27" s="3">
        <f>+H27/2077.6008</f>
        <v>0</v>
      </c>
    </row>
    <row r="28" spans="1:9" x14ac:dyDescent="0.4">
      <c r="A28" s="115"/>
      <c r="B28" s="38"/>
      <c r="C28" s="377"/>
      <c r="D28" s="478"/>
      <c r="E28" s="367"/>
      <c r="F28" s="479"/>
      <c r="H28" s="30"/>
    </row>
    <row r="29" spans="1:9" x14ac:dyDescent="0.4">
      <c r="A29" s="122" t="s">
        <v>38</v>
      </c>
      <c r="B29" s="39" t="s">
        <v>39</v>
      </c>
      <c r="C29" s="383"/>
      <c r="D29" s="384"/>
      <c r="E29" s="367"/>
      <c r="F29" s="480"/>
      <c r="H29" s="30"/>
      <c r="I29" s="3">
        <f t="shared" ref="I29:I37" si="0">+H29/2077.6008</f>
        <v>0</v>
      </c>
    </row>
    <row r="30" spans="1:9" x14ac:dyDescent="0.4">
      <c r="A30" s="122" t="s">
        <v>40</v>
      </c>
      <c r="B30" s="39" t="s">
        <v>41</v>
      </c>
      <c r="C30" s="383"/>
      <c r="D30" s="384"/>
      <c r="E30" s="367"/>
      <c r="F30" s="480"/>
      <c r="H30" s="30"/>
      <c r="I30" s="3">
        <f t="shared" si="0"/>
        <v>0</v>
      </c>
    </row>
    <row r="31" spans="1:9" ht="17.399999999999999" x14ac:dyDescent="0.4">
      <c r="A31" s="119" t="s">
        <v>42</v>
      </c>
      <c r="B31" s="41" t="s">
        <v>841</v>
      </c>
      <c r="C31" s="375" t="s">
        <v>30</v>
      </c>
      <c r="D31" s="114">
        <f>(28.49*4+9.97*6+4.04*4+9.52+2.5+2.5)*0.05*0.7</f>
        <v>7.1561000000000003</v>
      </c>
      <c r="E31" s="367">
        <f>+'BPU BDS '!E30</f>
        <v>0</v>
      </c>
      <c r="F31" s="384">
        <f>+D31*E31</f>
        <v>0</v>
      </c>
      <c r="G31" s="29">
        <f>+'[4]BDS Kamenge métre'!I81</f>
        <v>7.993199999999999</v>
      </c>
      <c r="H31" s="30" t="e">
        <f>+#REF!</f>
        <v>#REF!</v>
      </c>
      <c r="I31" s="3" t="e">
        <f t="shared" si="0"/>
        <v>#REF!</v>
      </c>
    </row>
    <row r="32" spans="1:9" ht="17.399999999999999" x14ac:dyDescent="0.4">
      <c r="A32" s="119" t="s">
        <v>44</v>
      </c>
      <c r="B32" s="41" t="s">
        <v>842</v>
      </c>
      <c r="C32" s="375" t="s">
        <v>30</v>
      </c>
      <c r="D32" s="477">
        <f>(28.49*4+9.97*6+4.04*4+9.52+2.5+2.5)*0.3*0.7</f>
        <v>42.936599999999999</v>
      </c>
      <c r="E32" s="367">
        <f>+'BPU BDS '!E31</f>
        <v>0</v>
      </c>
      <c r="F32" s="384">
        <f>+D32*E32</f>
        <v>0</v>
      </c>
      <c r="G32" s="29">
        <f>+'[4]BDS Kamenge métre'!I102</f>
        <v>77.717999999999975</v>
      </c>
      <c r="H32" s="30" t="e">
        <f>+#REF!</f>
        <v>#REF!</v>
      </c>
      <c r="I32" s="3" t="e">
        <f t="shared" si="0"/>
        <v>#REF!</v>
      </c>
    </row>
    <row r="33" spans="1:11" ht="17.399999999999999" x14ac:dyDescent="0.4">
      <c r="A33" s="119" t="s">
        <v>46</v>
      </c>
      <c r="B33" s="34" t="s">
        <v>47</v>
      </c>
      <c r="C33" s="375" t="s">
        <v>30</v>
      </c>
      <c r="D33" s="114">
        <f>(0.1*0.21*2*2.52)*45</f>
        <v>4.7628000000000004</v>
      </c>
      <c r="E33" s="367">
        <f>+'BPU BDS '!E32</f>
        <v>0</v>
      </c>
      <c r="F33" s="384">
        <f>+D33*E33</f>
        <v>0</v>
      </c>
      <c r="G33" s="42">
        <v>0</v>
      </c>
      <c r="H33" s="30"/>
      <c r="I33" s="3">
        <f t="shared" si="0"/>
        <v>0</v>
      </c>
    </row>
    <row r="34" spans="1:11" ht="17.399999999999999" x14ac:dyDescent="0.4">
      <c r="A34" s="119" t="s">
        <v>48</v>
      </c>
      <c r="B34" s="34" t="s">
        <v>949</v>
      </c>
      <c r="C34" s="375" t="s">
        <v>30</v>
      </c>
      <c r="D34" s="477">
        <f>85.79*0.07</f>
        <v>6.005300000000001</v>
      </c>
      <c r="E34" s="367">
        <f>+'BPU BDS '!E33</f>
        <v>0</v>
      </c>
      <c r="F34" s="384">
        <f>+D34*E34</f>
        <v>0</v>
      </c>
      <c r="G34" s="29">
        <f>+'[4]BDS Kamenge métre'!I107</f>
        <v>8.6233000000000004</v>
      </c>
      <c r="H34" s="30" t="e">
        <f>+#REF!</f>
        <v>#REF!</v>
      </c>
      <c r="I34" s="3" t="e">
        <f t="shared" si="0"/>
        <v>#REF!</v>
      </c>
    </row>
    <row r="35" spans="1:11" x14ac:dyDescent="0.4">
      <c r="A35" s="122" t="s">
        <v>51</v>
      </c>
      <c r="B35" s="9" t="s">
        <v>674</v>
      </c>
      <c r="C35" s="43"/>
      <c r="D35" s="384"/>
      <c r="E35" s="367"/>
      <c r="F35" s="479">
        <f>SUM(F31:F34)</f>
        <v>0</v>
      </c>
      <c r="H35" s="30"/>
      <c r="I35" s="3">
        <f t="shared" si="0"/>
        <v>0</v>
      </c>
    </row>
    <row r="36" spans="1:11" x14ac:dyDescent="0.4">
      <c r="A36" s="122"/>
      <c r="B36" s="39" t="s">
        <v>53</v>
      </c>
      <c r="C36" s="43"/>
      <c r="D36" s="384"/>
      <c r="E36" s="367"/>
      <c r="F36" s="384"/>
      <c r="H36" s="30"/>
      <c r="I36" s="3">
        <f t="shared" si="0"/>
        <v>0</v>
      </c>
    </row>
    <row r="37" spans="1:11" ht="17.399999999999999" x14ac:dyDescent="0.4">
      <c r="A37" s="57" t="s">
        <v>54</v>
      </c>
      <c r="B37" s="34" t="s">
        <v>902</v>
      </c>
      <c r="C37" s="378" t="s">
        <v>30</v>
      </c>
      <c r="D37" s="114">
        <f>(28.49*4+9.97*6+4.04*4+9.52+2.5+2.5)*0.3*0.6</f>
        <v>36.802799999999998</v>
      </c>
      <c r="E37" s="422">
        <f>+'BPU BDS '!E36</f>
        <v>0</v>
      </c>
      <c r="F37" s="384">
        <f>+D37*E37</f>
        <v>0</v>
      </c>
      <c r="G37" s="29">
        <f>+'[4]BDS Kamenge métre'!I112</f>
        <v>16.416</v>
      </c>
      <c r="H37" s="30">
        <v>450000</v>
      </c>
      <c r="I37" s="3">
        <f t="shared" si="0"/>
        <v>216.59598898883749</v>
      </c>
      <c r="J37" s="32">
        <f>+H37*I37</f>
        <v>97468195.044976875</v>
      </c>
      <c r="K37" s="30">
        <v>475000</v>
      </c>
    </row>
    <row r="38" spans="1:11" ht="17.399999999999999" x14ac:dyDescent="0.4">
      <c r="A38" s="57" t="s">
        <v>59</v>
      </c>
      <c r="B38" s="34" t="s">
        <v>844</v>
      </c>
      <c r="C38" s="378" t="s">
        <v>30</v>
      </c>
      <c r="D38" s="477">
        <f>(0.1*0.21*37*0.7)+(0.1*0.7*6*0.7)+(0.21*0.21*3*0.7)</f>
        <v>0.93050999999999984</v>
      </c>
      <c r="E38" s="422">
        <f>+'BPU BDS '!E37</f>
        <v>0</v>
      </c>
      <c r="F38" s="384">
        <f>+D38*E38</f>
        <v>0</v>
      </c>
      <c r="G38" s="29"/>
      <c r="H38" s="30">
        <f>SUM(F37:F37)</f>
        <v>0</v>
      </c>
      <c r="I38" s="3">
        <f>+H38*2077.6088</f>
        <v>0</v>
      </c>
      <c r="J38" s="45">
        <f>+H38*2077.6008</f>
        <v>0</v>
      </c>
      <c r="K38" s="30">
        <f>+J38/D37</f>
        <v>0</v>
      </c>
    </row>
    <row r="39" spans="1:11" ht="17.399999999999999" x14ac:dyDescent="0.4">
      <c r="A39" s="57" t="s">
        <v>63</v>
      </c>
      <c r="B39" s="6" t="s">
        <v>617</v>
      </c>
      <c r="C39" s="378" t="s">
        <v>30</v>
      </c>
      <c r="D39" s="114">
        <f>(28.49*4+9.97*6+4.04*4+9.52+2.5+2.5)*0.21*0.2</f>
        <v>8.5873200000000001</v>
      </c>
      <c r="E39" s="422">
        <f>+'BPU BDS '!E38</f>
        <v>0</v>
      </c>
      <c r="F39" s="384">
        <f>+D39*E39</f>
        <v>0</v>
      </c>
      <c r="G39" s="29"/>
      <c r="H39" s="30"/>
      <c r="K39" s="47"/>
    </row>
    <row r="40" spans="1:11" ht="17.399999999999999" x14ac:dyDescent="0.4">
      <c r="A40" s="57" t="s">
        <v>65</v>
      </c>
      <c r="B40" s="34" t="s">
        <v>66</v>
      </c>
      <c r="C40" s="378" t="s">
        <v>30</v>
      </c>
      <c r="D40" s="114">
        <f>393.53*0.07</f>
        <v>27.5471</v>
      </c>
      <c r="E40" s="422">
        <f>+'BPU BDS '!E39</f>
        <v>0</v>
      </c>
      <c r="F40" s="384">
        <f>+D40*E40</f>
        <v>0</v>
      </c>
      <c r="G40" s="29"/>
      <c r="H40" s="30"/>
      <c r="K40" s="47"/>
    </row>
    <row r="41" spans="1:11" x14ac:dyDescent="0.4">
      <c r="A41" s="57"/>
      <c r="B41" s="39" t="s">
        <v>67</v>
      </c>
      <c r="C41" s="378"/>
      <c r="D41" s="384"/>
      <c r="E41" s="422"/>
      <c r="F41" s="384"/>
      <c r="G41" s="29"/>
      <c r="H41" s="30"/>
      <c r="I41" s="45"/>
      <c r="J41" s="45"/>
      <c r="K41" s="47"/>
    </row>
    <row r="42" spans="1:11" ht="17.399999999999999" x14ac:dyDescent="0.4">
      <c r="A42" s="57" t="s">
        <v>68</v>
      </c>
      <c r="B42" s="34" t="s">
        <v>71</v>
      </c>
      <c r="C42" s="378" t="s">
        <v>30</v>
      </c>
      <c r="D42" s="114">
        <f>(0.1*0.21*37*3.05)+(0.1*0.7*6*3.05)+(0.21*0.21*3*3.05)</f>
        <v>4.0543649999999998</v>
      </c>
      <c r="E42" s="422">
        <f>+'BPU BDS '!E41</f>
        <v>0</v>
      </c>
      <c r="F42" s="384">
        <f>+D42*E42</f>
        <v>0</v>
      </c>
      <c r="G42" s="29"/>
      <c r="H42" s="30"/>
      <c r="I42" s="45">
        <f>SUM(I41:I41)</f>
        <v>0</v>
      </c>
      <c r="J42" s="45">
        <f>SUM(I41:I42)</f>
        <v>0</v>
      </c>
      <c r="K42" s="47">
        <f>+I42*2077.6008</f>
        <v>0</v>
      </c>
    </row>
    <row r="43" spans="1:11" ht="17.399999999999999" x14ac:dyDescent="0.4">
      <c r="A43" s="57" t="s">
        <v>73</v>
      </c>
      <c r="B43" s="34" t="s">
        <v>76</v>
      </c>
      <c r="C43" s="378" t="s">
        <v>30</v>
      </c>
      <c r="D43" s="114">
        <v>3.72</v>
      </c>
      <c r="E43" s="422">
        <f>+'BPU BDS '!E42</f>
        <v>0</v>
      </c>
      <c r="F43" s="384">
        <f>+D43*E43</f>
        <v>0</v>
      </c>
      <c r="G43" s="29"/>
      <c r="H43" s="30"/>
      <c r="K43" s="47"/>
    </row>
    <row r="44" spans="1:11" x14ac:dyDescent="0.4">
      <c r="A44" s="122" t="s">
        <v>78</v>
      </c>
      <c r="B44" s="39" t="s">
        <v>79</v>
      </c>
      <c r="C44" s="378"/>
      <c r="D44" s="384"/>
      <c r="E44" s="422"/>
      <c r="F44" s="384"/>
      <c r="G44" s="29"/>
      <c r="H44" s="30"/>
      <c r="K44" s="47"/>
    </row>
    <row r="45" spans="1:11" ht="17.399999999999999" x14ac:dyDescent="0.4">
      <c r="A45" s="57" t="s">
        <v>80</v>
      </c>
      <c r="B45" s="387" t="s">
        <v>944</v>
      </c>
      <c r="C45" s="385" t="s">
        <v>30</v>
      </c>
      <c r="D45" s="477">
        <f>233.78*0.05</f>
        <v>11.689</v>
      </c>
      <c r="E45" s="422">
        <f>+'BPU BDS '!E44</f>
        <v>0</v>
      </c>
      <c r="F45" s="422">
        <f>+D45*E45</f>
        <v>0</v>
      </c>
      <c r="G45" s="29"/>
      <c r="H45" s="30"/>
      <c r="K45" s="47"/>
    </row>
    <row r="46" spans="1:11" s="410" customFormat="1" ht="17.399999999999999" x14ac:dyDescent="0.4">
      <c r="A46" s="386" t="s">
        <v>82</v>
      </c>
      <c r="B46" s="387" t="s">
        <v>943</v>
      </c>
      <c r="C46" s="385" t="s">
        <v>30</v>
      </c>
      <c r="D46" s="477">
        <v>9.8000000000000007</v>
      </c>
      <c r="E46" s="422">
        <f>+'BPU BDS '!E45</f>
        <v>0</v>
      </c>
      <c r="F46" s="422">
        <f>+D46*E46</f>
        <v>0</v>
      </c>
      <c r="G46" s="481"/>
      <c r="H46" s="482"/>
      <c r="K46" s="483"/>
    </row>
    <row r="47" spans="1:11" s="410" customFormat="1" ht="17.399999999999999" x14ac:dyDescent="0.4">
      <c r="A47" s="386" t="s">
        <v>82</v>
      </c>
      <c r="B47" s="387" t="s">
        <v>864</v>
      </c>
      <c r="C47" s="386" t="s">
        <v>126</v>
      </c>
      <c r="D47" s="477">
        <v>233.78</v>
      </c>
      <c r="E47" s="422"/>
      <c r="F47" s="422">
        <f>+D47*E47</f>
        <v>0</v>
      </c>
      <c r="G47" s="481"/>
      <c r="H47" s="482"/>
      <c r="K47" s="483"/>
    </row>
    <row r="48" spans="1:11" ht="33.6" x14ac:dyDescent="0.4">
      <c r="A48" s="122" t="s">
        <v>84</v>
      </c>
      <c r="B48" s="9" t="s">
        <v>898</v>
      </c>
      <c r="C48" s="126"/>
      <c r="D48" s="114"/>
      <c r="E48" s="422"/>
      <c r="F48" s="367"/>
      <c r="H48" s="30"/>
    </row>
    <row r="49" spans="1:15" ht="17.399999999999999" x14ac:dyDescent="0.4">
      <c r="A49" s="57" t="s">
        <v>86</v>
      </c>
      <c r="B49" s="33" t="s">
        <v>87</v>
      </c>
      <c r="C49" s="378" t="s">
        <v>30</v>
      </c>
      <c r="D49" s="114">
        <f>23.72*0.1</f>
        <v>2.3719999999999999</v>
      </c>
      <c r="E49" s="422">
        <f>+'BPU BDS '!E48</f>
        <v>0</v>
      </c>
      <c r="F49" s="384">
        <f>+D49*E49</f>
        <v>0</v>
      </c>
      <c r="H49" s="30"/>
      <c r="O49" s="484"/>
    </row>
    <row r="50" spans="1:15" x14ac:dyDescent="0.4">
      <c r="A50" s="122" t="s">
        <v>89</v>
      </c>
      <c r="B50" s="40" t="s">
        <v>90</v>
      </c>
      <c r="C50" s="388"/>
      <c r="D50" s="384"/>
      <c r="E50" s="422"/>
      <c r="F50" s="384"/>
      <c r="H50" s="30"/>
      <c r="O50" s="484"/>
    </row>
    <row r="51" spans="1:15" ht="17.399999999999999" x14ac:dyDescent="0.4">
      <c r="A51" s="57" t="s">
        <v>713</v>
      </c>
      <c r="B51" s="50" t="s">
        <v>631</v>
      </c>
      <c r="C51" s="388" t="s">
        <v>958</v>
      </c>
      <c r="D51" s="114">
        <f>(28.49*4+9.97*6+4.04*4+9.52+2.5+2.5)*0.21*0.3</f>
        <v>12.880979999999999</v>
      </c>
      <c r="E51" s="422">
        <f>+'BPU BDS '!E50</f>
        <v>0</v>
      </c>
      <c r="F51" s="384">
        <f>+D51*E51</f>
        <v>0</v>
      </c>
      <c r="H51" s="30"/>
      <c r="O51" s="484"/>
    </row>
    <row r="52" spans="1:15" ht="17.399999999999999" x14ac:dyDescent="0.4">
      <c r="A52" s="57" t="s">
        <v>714</v>
      </c>
      <c r="B52" s="33" t="s">
        <v>623</v>
      </c>
      <c r="C52" s="388" t="s">
        <v>958</v>
      </c>
      <c r="D52" s="114">
        <f>(9.52+2.5+2.5)*0.21*0.42</f>
        <v>1.280664</v>
      </c>
      <c r="E52" s="422">
        <f>+'BPU BDS '!E51</f>
        <v>0</v>
      </c>
      <c r="F52" s="384">
        <f>+D52*E52</f>
        <v>0</v>
      </c>
      <c r="H52" s="48"/>
      <c r="O52" s="484"/>
    </row>
    <row r="53" spans="1:15" x14ac:dyDescent="0.4">
      <c r="A53" s="122" t="s">
        <v>97</v>
      </c>
      <c r="B53" s="108" t="s">
        <v>98</v>
      </c>
      <c r="C53" s="388"/>
      <c r="D53" s="384"/>
      <c r="E53" s="422"/>
      <c r="F53" s="384"/>
      <c r="H53" s="30"/>
      <c r="O53" s="484"/>
    </row>
    <row r="54" spans="1:15" ht="17.399999999999999" x14ac:dyDescent="0.4">
      <c r="A54" s="57" t="s">
        <v>99</v>
      </c>
      <c r="B54" s="50" t="s">
        <v>100</v>
      </c>
      <c r="C54" s="388" t="s">
        <v>958</v>
      </c>
      <c r="D54" s="114">
        <f>1.78*0.15</f>
        <v>0.26700000000000002</v>
      </c>
      <c r="E54" s="422">
        <f>+'BPU BDS '!E53</f>
        <v>0</v>
      </c>
      <c r="F54" s="384">
        <f>+D54*E54</f>
        <v>0</v>
      </c>
      <c r="H54" s="48">
        <v>0.17639999999999997</v>
      </c>
      <c r="O54" s="484"/>
    </row>
    <row r="55" spans="1:15" ht="17.399999999999999" x14ac:dyDescent="0.4">
      <c r="A55" s="57" t="s">
        <v>102</v>
      </c>
      <c r="B55" s="50" t="s">
        <v>103</v>
      </c>
      <c r="C55" s="388" t="s">
        <v>958</v>
      </c>
      <c r="D55" s="114">
        <f>1.12*0.15</f>
        <v>0.16800000000000001</v>
      </c>
      <c r="E55" s="422">
        <f>+'BPU BDS '!E54</f>
        <v>0</v>
      </c>
      <c r="F55" s="384">
        <f>+D55*E55</f>
        <v>0</v>
      </c>
      <c r="H55" s="48">
        <v>0.16000000000000003</v>
      </c>
      <c r="O55" s="484"/>
    </row>
    <row r="56" spans="1:15" ht="17.399999999999999" x14ac:dyDescent="0.4">
      <c r="A56" s="57" t="s">
        <v>104</v>
      </c>
      <c r="B56" s="50" t="s">
        <v>105</v>
      </c>
      <c r="C56" s="388" t="s">
        <v>958</v>
      </c>
      <c r="D56" s="114">
        <v>2</v>
      </c>
      <c r="E56" s="422">
        <f>+'BPU BDS '!E55</f>
        <v>0</v>
      </c>
      <c r="F56" s="384">
        <f>+D56*E56</f>
        <v>0</v>
      </c>
      <c r="H56" s="48">
        <v>1.766</v>
      </c>
      <c r="O56" s="484"/>
    </row>
    <row r="57" spans="1:15" x14ac:dyDescent="0.4">
      <c r="A57" s="122" t="s">
        <v>106</v>
      </c>
      <c r="B57" s="55" t="s">
        <v>107</v>
      </c>
      <c r="C57" s="383"/>
      <c r="D57" s="485"/>
      <c r="E57" s="422"/>
      <c r="F57" s="485"/>
      <c r="H57" s="48"/>
      <c r="O57" s="484"/>
    </row>
    <row r="58" spans="1:15" x14ac:dyDescent="0.4">
      <c r="A58" s="57" t="s">
        <v>717</v>
      </c>
      <c r="B58" s="34" t="s">
        <v>632</v>
      </c>
      <c r="C58" s="378"/>
      <c r="D58" s="384"/>
      <c r="E58" s="422"/>
      <c r="F58" s="384"/>
      <c r="H58" s="48"/>
      <c r="O58" s="484"/>
    </row>
    <row r="59" spans="1:15" ht="17.399999999999999" x14ac:dyDescent="0.4">
      <c r="A59" s="57" t="s">
        <v>718</v>
      </c>
      <c r="B59" s="34" t="s">
        <v>863</v>
      </c>
      <c r="C59" s="378" t="s">
        <v>30</v>
      </c>
      <c r="D59" s="114">
        <f>(0.1*0.21*26*3.53)+(0.1*0.7*6*3.53)</f>
        <v>3.40998</v>
      </c>
      <c r="E59" s="422">
        <f>+'BPU BDS '!E58</f>
        <v>0</v>
      </c>
      <c r="F59" s="384">
        <f>+D59*E59</f>
        <v>0</v>
      </c>
      <c r="H59" s="48"/>
      <c r="O59" s="484"/>
    </row>
    <row r="60" spans="1:15" ht="17.399999999999999" x14ac:dyDescent="0.4">
      <c r="A60" s="57" t="s">
        <v>719</v>
      </c>
      <c r="B60" s="393" t="s">
        <v>113</v>
      </c>
      <c r="C60" s="378" t="s">
        <v>30</v>
      </c>
      <c r="D60" s="114">
        <v>1.76</v>
      </c>
      <c r="E60" s="422">
        <f>+'BPU BDS '!E59</f>
        <v>0</v>
      </c>
      <c r="F60" s="384">
        <f>+D60*E60</f>
        <v>0</v>
      </c>
      <c r="H60" s="48"/>
      <c r="O60" s="484"/>
    </row>
    <row r="61" spans="1:15" x14ac:dyDescent="0.4">
      <c r="A61" s="122" t="s">
        <v>720</v>
      </c>
      <c r="B61" s="39" t="s">
        <v>115</v>
      </c>
      <c r="C61" s="378"/>
      <c r="D61" s="384"/>
      <c r="E61" s="422"/>
      <c r="F61" s="384"/>
      <c r="H61" s="48"/>
      <c r="O61" s="484"/>
    </row>
    <row r="62" spans="1:15" ht="17.399999999999999" x14ac:dyDescent="0.4">
      <c r="A62" s="57" t="s">
        <v>633</v>
      </c>
      <c r="B62" s="34" t="s">
        <v>903</v>
      </c>
      <c r="C62" s="378" t="s">
        <v>30</v>
      </c>
      <c r="D62" s="114">
        <v>4.1360000000000001</v>
      </c>
      <c r="E62" s="422">
        <f>+'BPU BDS '!E61</f>
        <v>0</v>
      </c>
      <c r="F62" s="384">
        <f>+D62*E62</f>
        <v>0</v>
      </c>
      <c r="H62" s="48"/>
      <c r="O62" s="484"/>
    </row>
    <row r="63" spans="1:15" ht="17.399999999999999" x14ac:dyDescent="0.4">
      <c r="A63" s="57" t="s">
        <v>634</v>
      </c>
      <c r="B63" s="34" t="s">
        <v>904</v>
      </c>
      <c r="C63" s="378" t="s">
        <v>30</v>
      </c>
      <c r="D63" s="114">
        <v>7.9829999999999997</v>
      </c>
      <c r="E63" s="422">
        <f>+'BPU BDS '!E62</f>
        <v>0</v>
      </c>
      <c r="F63" s="384">
        <f>+D63*E63</f>
        <v>0</v>
      </c>
      <c r="H63" s="48"/>
      <c r="O63" s="484"/>
    </row>
    <row r="64" spans="1:15" x14ac:dyDescent="0.4">
      <c r="A64" s="57"/>
      <c r="B64" s="38" t="s">
        <v>121</v>
      </c>
      <c r="C64" s="378"/>
      <c r="D64" s="384"/>
      <c r="E64" s="422"/>
      <c r="F64" s="486">
        <f>SUM(F37:F63)</f>
        <v>0</v>
      </c>
      <c r="H64" s="30"/>
      <c r="I64" s="3">
        <f>+H64/2077.6008</f>
        <v>0</v>
      </c>
    </row>
    <row r="65" spans="1:15" x14ac:dyDescent="0.4">
      <c r="A65" s="57"/>
      <c r="B65" s="44"/>
      <c r="C65" s="378"/>
      <c r="D65" s="384"/>
      <c r="E65" s="422"/>
      <c r="F65" s="384"/>
      <c r="H65" s="30"/>
      <c r="I65" s="3">
        <f>+H65/2077.6008</f>
        <v>0</v>
      </c>
    </row>
    <row r="66" spans="1:15" x14ac:dyDescent="0.4">
      <c r="A66" s="476" t="s">
        <v>122</v>
      </c>
      <c r="B66" s="27" t="s">
        <v>123</v>
      </c>
      <c r="C66" s="375"/>
      <c r="D66" s="384"/>
      <c r="E66" s="422"/>
      <c r="F66" s="384"/>
      <c r="H66" s="30"/>
      <c r="I66" s="3">
        <f>+H66/2077.6008</f>
        <v>0</v>
      </c>
    </row>
    <row r="67" spans="1:15" ht="17.399999999999999" x14ac:dyDescent="0.4">
      <c r="A67" s="386" t="s">
        <v>124</v>
      </c>
      <c r="B67" s="393" t="s">
        <v>635</v>
      </c>
      <c r="C67" s="386" t="s">
        <v>126</v>
      </c>
      <c r="D67" s="477">
        <v>393.93</v>
      </c>
      <c r="E67" s="422">
        <f>+'BPU BDS '!E66</f>
        <v>0</v>
      </c>
      <c r="F67" s="419">
        <f>+D67*E67</f>
        <v>0</v>
      </c>
      <c r="G67" s="3">
        <f t="shared" ref="G67:G72" si="1">+H67/2077.6008</f>
        <v>0.14993255682227308</v>
      </c>
      <c r="H67" s="42">
        <v>311.5</v>
      </c>
    </row>
    <row r="68" spans="1:15" ht="17.399999999999999" x14ac:dyDescent="0.4">
      <c r="A68" s="386" t="s">
        <v>127</v>
      </c>
      <c r="B68" s="394" t="s">
        <v>846</v>
      </c>
      <c r="C68" s="386" t="s">
        <v>30</v>
      </c>
      <c r="D68" s="477">
        <f>D67*0.25</f>
        <v>98.482500000000002</v>
      </c>
      <c r="E68" s="422">
        <f>+'BPU BDS '!E67</f>
        <v>0</v>
      </c>
      <c r="F68" s="419">
        <f>+D68*E68</f>
        <v>0</v>
      </c>
      <c r="G68" s="3">
        <f t="shared" si="1"/>
        <v>3.7483139205568269E-2</v>
      </c>
      <c r="H68" s="42">
        <v>77.875</v>
      </c>
      <c r="O68" s="487"/>
    </row>
    <row r="69" spans="1:15" s="65" customFormat="1" ht="17.399999999999999" x14ac:dyDescent="0.3">
      <c r="A69" s="386" t="s">
        <v>129</v>
      </c>
      <c r="B69" s="418" t="s">
        <v>840</v>
      </c>
      <c r="C69" s="57" t="s">
        <v>50</v>
      </c>
      <c r="D69" s="366">
        <f>D67</f>
        <v>393.93</v>
      </c>
      <c r="E69" s="488">
        <f>+'BPU BDS '!E68</f>
        <v>0</v>
      </c>
      <c r="F69" s="421">
        <f>+D69*E69</f>
        <v>0</v>
      </c>
      <c r="G69" s="65">
        <f t="shared" si="1"/>
        <v>0.14993255682227308</v>
      </c>
      <c r="H69" s="489">
        <v>311.5</v>
      </c>
    </row>
    <row r="70" spans="1:15" x14ac:dyDescent="0.4">
      <c r="A70" s="115"/>
      <c r="B70" s="38" t="s">
        <v>131</v>
      </c>
      <c r="C70" s="378"/>
      <c r="D70" s="384"/>
      <c r="E70" s="384"/>
      <c r="F70" s="486">
        <f>SUM(F67:F69)</f>
        <v>0</v>
      </c>
      <c r="G70" s="3">
        <f t="shared" si="1"/>
        <v>0</v>
      </c>
      <c r="H70" s="30"/>
      <c r="I70" s="3">
        <f>+H70/2077.6008</f>
        <v>0</v>
      </c>
    </row>
    <row r="71" spans="1:15" x14ac:dyDescent="0.4">
      <c r="A71" s="121"/>
      <c r="C71" s="59"/>
      <c r="E71" s="384"/>
      <c r="G71" s="3">
        <f t="shared" si="1"/>
        <v>0</v>
      </c>
      <c r="H71" s="30"/>
    </row>
    <row r="72" spans="1:15" x14ac:dyDescent="0.4">
      <c r="A72" s="476" t="s">
        <v>132</v>
      </c>
      <c r="B72" s="27" t="s">
        <v>133</v>
      </c>
      <c r="C72" s="375"/>
      <c r="D72" s="384"/>
      <c r="E72" s="384"/>
      <c r="F72" s="384"/>
      <c r="G72" s="3">
        <f t="shared" si="1"/>
        <v>0</v>
      </c>
      <c r="H72" s="30"/>
      <c r="I72" s="3">
        <f>+H72/2077.6008</f>
        <v>0</v>
      </c>
    </row>
    <row r="73" spans="1:15" x14ac:dyDescent="0.4">
      <c r="A73" s="122" t="s">
        <v>134</v>
      </c>
      <c r="B73" s="27" t="s">
        <v>67</v>
      </c>
      <c r="C73" s="375"/>
      <c r="D73" s="384"/>
      <c r="E73" s="384"/>
      <c r="F73" s="384"/>
      <c r="H73" s="30"/>
    </row>
    <row r="74" spans="1:15" x14ac:dyDescent="0.4">
      <c r="A74" s="57" t="s">
        <v>135</v>
      </c>
      <c r="B74" s="34" t="s">
        <v>628</v>
      </c>
      <c r="C74" s="378" t="s">
        <v>137</v>
      </c>
      <c r="D74" s="114">
        <f>(28.49*4+9.97*6+4.04*4+9.52+2.5+2.5)</f>
        <v>204.46</v>
      </c>
      <c r="E74" s="367">
        <f>+'BPU BDS '!E73</f>
        <v>0</v>
      </c>
      <c r="F74" s="384">
        <f>+D74*E74</f>
        <v>0</v>
      </c>
      <c r="G74" s="3" t="e">
        <f>+H74/2077.6008</f>
        <v>#REF!</v>
      </c>
      <c r="H74" s="30" t="e">
        <f>+#REF!</f>
        <v>#REF!</v>
      </c>
      <c r="I74" s="3" t="e">
        <f>+H74/2077.6008</f>
        <v>#REF!</v>
      </c>
    </row>
    <row r="75" spans="1:15" ht="17.399999999999999" x14ac:dyDescent="0.4">
      <c r="A75" s="57" t="s">
        <v>138</v>
      </c>
      <c r="B75" s="50" t="s">
        <v>141</v>
      </c>
      <c r="C75" s="378" t="s">
        <v>50</v>
      </c>
      <c r="D75" s="114">
        <f>D74*3.05</f>
        <v>623.60299999999995</v>
      </c>
      <c r="E75" s="367">
        <f>+'BPU BDS '!E74</f>
        <v>0</v>
      </c>
      <c r="F75" s="384">
        <f>+D75*E75</f>
        <v>0</v>
      </c>
      <c r="G75" s="3">
        <f>+H75/2077.6008</f>
        <v>0</v>
      </c>
      <c r="H75" s="30"/>
    </row>
    <row r="76" spans="1:15" x14ac:dyDescent="0.4">
      <c r="A76" s="122" t="s">
        <v>142</v>
      </c>
      <c r="B76" s="27" t="s">
        <v>143</v>
      </c>
      <c r="C76" s="375"/>
      <c r="D76" s="384"/>
      <c r="E76" s="367"/>
      <c r="F76" s="384"/>
      <c r="H76" s="30"/>
    </row>
    <row r="77" spans="1:15" ht="17.399999999999999" x14ac:dyDescent="0.4">
      <c r="A77" s="57" t="s">
        <v>146</v>
      </c>
      <c r="B77" s="50" t="s">
        <v>618</v>
      </c>
      <c r="C77" s="378" t="s">
        <v>50</v>
      </c>
      <c r="D77" s="114">
        <v>559.51</v>
      </c>
      <c r="E77" s="367">
        <f>+'BPU BDS '!E76</f>
        <v>0</v>
      </c>
      <c r="F77" s="478">
        <f>+D77*E77</f>
        <v>0</v>
      </c>
      <c r="H77" s="30"/>
    </row>
    <row r="78" spans="1:15" x14ac:dyDescent="0.4">
      <c r="A78" s="57"/>
      <c r="B78" s="38" t="s">
        <v>147</v>
      </c>
      <c r="C78" s="378"/>
      <c r="D78" s="384"/>
      <c r="E78" s="384"/>
      <c r="F78" s="486">
        <f>SUM(F74:F77)</f>
        <v>0</v>
      </c>
      <c r="H78" s="30"/>
    </row>
    <row r="79" spans="1:15" x14ac:dyDescent="0.4">
      <c r="A79" s="490" t="s">
        <v>148</v>
      </c>
      <c r="B79" s="61" t="s">
        <v>149</v>
      </c>
      <c r="C79" s="375"/>
      <c r="D79" s="384"/>
      <c r="E79" s="384"/>
      <c r="F79" s="384"/>
      <c r="H79" s="30"/>
    </row>
    <row r="80" spans="1:15" x14ac:dyDescent="0.4">
      <c r="A80" s="415" t="s">
        <v>150</v>
      </c>
      <c r="B80" s="61" t="s">
        <v>67</v>
      </c>
      <c r="C80" s="375"/>
      <c r="D80" s="384"/>
      <c r="E80" s="384"/>
      <c r="F80" s="384"/>
      <c r="H80" s="30"/>
    </row>
    <row r="81" spans="1:8" x14ac:dyDescent="0.4">
      <c r="A81" s="415" t="s">
        <v>153</v>
      </c>
      <c r="B81" s="40" t="s">
        <v>152</v>
      </c>
      <c r="C81" s="375"/>
      <c r="D81" s="384"/>
      <c r="E81" s="384"/>
      <c r="F81" s="384"/>
      <c r="H81" s="30"/>
    </row>
    <row r="82" spans="1:8" ht="17.399999999999999" x14ac:dyDescent="0.4">
      <c r="A82" s="115" t="s">
        <v>721</v>
      </c>
      <c r="B82" s="50" t="s">
        <v>636</v>
      </c>
      <c r="C82" s="398" t="s">
        <v>155</v>
      </c>
      <c r="D82" s="114">
        <v>684.48</v>
      </c>
      <c r="E82" s="367">
        <f>+'BPU BDS '!E81</f>
        <v>0</v>
      </c>
      <c r="F82" s="384">
        <f>+D82*E82</f>
        <v>0</v>
      </c>
      <c r="G82" s="29">
        <f>+'[4]BDS Kamenge métre'!I445</f>
        <v>185.81</v>
      </c>
      <c r="H82" s="42">
        <v>185.81</v>
      </c>
    </row>
    <row r="83" spans="1:8" ht="33.6" x14ac:dyDescent="0.4">
      <c r="A83" s="115" t="s">
        <v>722</v>
      </c>
      <c r="B83" s="41" t="s">
        <v>694</v>
      </c>
      <c r="C83" s="398" t="s">
        <v>155</v>
      </c>
      <c r="D83" s="477">
        <v>644.85</v>
      </c>
      <c r="E83" s="367">
        <f>+'BPU BDS '!E82</f>
        <v>0</v>
      </c>
      <c r="F83" s="384">
        <f>+D83*E83</f>
        <v>0</v>
      </c>
      <c r="H83" s="42">
        <v>233.55</v>
      </c>
    </row>
    <row r="84" spans="1:8" ht="17.399999999999999" x14ac:dyDescent="0.4">
      <c r="A84" s="115" t="s">
        <v>723</v>
      </c>
      <c r="B84" s="50" t="s">
        <v>159</v>
      </c>
      <c r="C84" s="398" t="s">
        <v>155</v>
      </c>
      <c r="D84" s="114">
        <v>46.98</v>
      </c>
      <c r="E84" s="367">
        <f>+'BPU BDS '!E83</f>
        <v>0</v>
      </c>
      <c r="F84" s="384">
        <f>+D84*E84</f>
        <v>0</v>
      </c>
      <c r="H84" s="42">
        <v>56</v>
      </c>
    </row>
    <row r="85" spans="1:8" x14ac:dyDescent="0.4">
      <c r="A85" s="415" t="s">
        <v>156</v>
      </c>
      <c r="B85" s="40" t="s">
        <v>161</v>
      </c>
      <c r="C85" s="375"/>
      <c r="D85" s="384"/>
      <c r="E85" s="367"/>
      <c r="F85" s="384"/>
      <c r="H85" s="42"/>
    </row>
    <row r="86" spans="1:8" x14ac:dyDescent="0.4">
      <c r="A86" s="115" t="s">
        <v>607</v>
      </c>
      <c r="B86" s="50" t="s">
        <v>688</v>
      </c>
      <c r="C86" s="375" t="s">
        <v>137</v>
      </c>
      <c r="D86" s="491">
        <v>141.66999999999999</v>
      </c>
      <c r="E86" s="367">
        <f>+'BPU BDS '!E85</f>
        <v>0</v>
      </c>
      <c r="F86" s="384">
        <f>+D86*E86</f>
        <v>0</v>
      </c>
      <c r="H86" s="42">
        <v>145</v>
      </c>
    </row>
    <row r="87" spans="1:8" x14ac:dyDescent="0.4">
      <c r="A87" s="115" t="s">
        <v>724</v>
      </c>
      <c r="B87" s="50" t="s">
        <v>637</v>
      </c>
      <c r="C87" s="375" t="s">
        <v>137</v>
      </c>
      <c r="D87" s="491">
        <f>285.6-D86</f>
        <v>143.93000000000004</v>
      </c>
      <c r="E87" s="367">
        <f>+'BPU BDS '!E86</f>
        <v>0</v>
      </c>
      <c r="F87" s="384">
        <f>+D87*E87</f>
        <v>0</v>
      </c>
      <c r="H87" s="42"/>
    </row>
    <row r="88" spans="1:8" x14ac:dyDescent="0.4">
      <c r="A88" s="115" t="s">
        <v>158</v>
      </c>
      <c r="B88" s="40" t="s">
        <v>169</v>
      </c>
      <c r="C88" s="375"/>
      <c r="D88" s="384"/>
      <c r="E88" s="367"/>
      <c r="F88" s="384"/>
      <c r="H88" s="42"/>
    </row>
    <row r="89" spans="1:8" ht="17.399999999999999" x14ac:dyDescent="0.4">
      <c r="A89" s="115" t="s">
        <v>725</v>
      </c>
      <c r="B89" s="50" t="s">
        <v>175</v>
      </c>
      <c r="C89" s="398" t="s">
        <v>155</v>
      </c>
      <c r="D89" s="477">
        <v>173.87</v>
      </c>
      <c r="E89" s="367">
        <f>+'BPU BDS '!E88</f>
        <v>0</v>
      </c>
      <c r="F89" s="384">
        <f>+D89*E89</f>
        <v>0</v>
      </c>
      <c r="H89" s="42">
        <v>188.56</v>
      </c>
    </row>
    <row r="90" spans="1:8" ht="17.399999999999999" x14ac:dyDescent="0.4">
      <c r="A90" s="115" t="s">
        <v>726</v>
      </c>
      <c r="B90" s="50" t="s">
        <v>177</v>
      </c>
      <c r="C90" s="398" t="s">
        <v>155</v>
      </c>
      <c r="D90" s="114">
        <f>-307.8+393.53</f>
        <v>85.729999999999961</v>
      </c>
      <c r="E90" s="367">
        <f>+'BPU BDS '!E89</f>
        <v>0</v>
      </c>
      <c r="F90" s="384">
        <f>+D90*E90</f>
        <v>0</v>
      </c>
      <c r="H90" s="42">
        <v>96</v>
      </c>
    </row>
    <row r="91" spans="1:8" ht="17.399999999999999" x14ac:dyDescent="0.4">
      <c r="A91" s="115" t="s">
        <v>727</v>
      </c>
      <c r="B91" s="50" t="s">
        <v>629</v>
      </c>
      <c r="C91" s="398" t="s">
        <v>155</v>
      </c>
      <c r="D91" s="477">
        <f>307.76-D89-D92</f>
        <v>117.53999999999999</v>
      </c>
      <c r="E91" s="367">
        <f>+'BPU BDS '!E90</f>
        <v>0</v>
      </c>
      <c r="F91" s="384">
        <f>+D91*E91</f>
        <v>0</v>
      </c>
      <c r="H91" s="42">
        <v>81.94</v>
      </c>
    </row>
    <row r="92" spans="1:8" ht="17.399999999999999" x14ac:dyDescent="0.4">
      <c r="A92" s="115" t="s">
        <v>728</v>
      </c>
      <c r="B92" s="50" t="s">
        <v>181</v>
      </c>
      <c r="C92" s="398" t="s">
        <v>155</v>
      </c>
      <c r="D92" s="114">
        <v>16.350000000000001</v>
      </c>
      <c r="E92" s="367">
        <f>+'BPU BDS '!E91</f>
        <v>0</v>
      </c>
      <c r="F92" s="384">
        <f>+D92*E92</f>
        <v>0</v>
      </c>
      <c r="H92" s="42">
        <v>14.76</v>
      </c>
    </row>
    <row r="93" spans="1:8" x14ac:dyDescent="0.4">
      <c r="A93" s="415" t="s">
        <v>550</v>
      </c>
      <c r="B93" s="61" t="s">
        <v>182</v>
      </c>
      <c r="C93" s="375"/>
      <c r="D93" s="384"/>
      <c r="E93" s="367"/>
      <c r="F93" s="384"/>
      <c r="H93" s="42"/>
    </row>
    <row r="94" spans="1:8" x14ac:dyDescent="0.4">
      <c r="A94" s="415" t="s">
        <v>551</v>
      </c>
      <c r="B94" s="40" t="s">
        <v>152</v>
      </c>
      <c r="C94" s="375"/>
      <c r="D94" s="384"/>
      <c r="E94" s="367"/>
      <c r="F94" s="384"/>
      <c r="H94" s="42"/>
    </row>
    <row r="95" spans="1:8" ht="17.399999999999999" x14ac:dyDescent="0.4">
      <c r="A95" s="115" t="s">
        <v>552</v>
      </c>
      <c r="B95" s="41" t="s">
        <v>638</v>
      </c>
      <c r="C95" s="127" t="s">
        <v>155</v>
      </c>
      <c r="D95" s="114">
        <f>66.84*3.5</f>
        <v>233.94</v>
      </c>
      <c r="E95" s="367">
        <f>+'BPU BDS '!E94</f>
        <v>0</v>
      </c>
      <c r="F95" s="367">
        <f>+D95*E95</f>
        <v>0</v>
      </c>
      <c r="G95" s="3">
        <f>+'[4]BDS Kamenge métre'!I451</f>
        <v>220.68</v>
      </c>
      <c r="H95" s="42">
        <v>220.68</v>
      </c>
    </row>
    <row r="96" spans="1:8" ht="17.399999999999999" x14ac:dyDescent="0.4">
      <c r="A96" s="115" t="s">
        <v>553</v>
      </c>
      <c r="B96" s="416" t="s">
        <v>184</v>
      </c>
      <c r="C96" s="492" t="s">
        <v>155</v>
      </c>
      <c r="D96" s="491">
        <f>((28.76+13.96+14.5+20.69+13.96+22.92+19.56+32.75)*3.53)+((7+8.3+6.8+10.4)*1.73)</f>
        <v>646.08799999999997</v>
      </c>
      <c r="E96" s="384">
        <f>+'BPU BDS '!E95</f>
        <v>0</v>
      </c>
      <c r="F96" s="419">
        <f>+D96*E96</f>
        <v>0</v>
      </c>
      <c r="G96" s="29">
        <f>+'[4]BDS Kamenge métre'!I539</f>
        <v>439.92099999999999</v>
      </c>
      <c r="H96" s="42">
        <v>439.92</v>
      </c>
    </row>
    <row r="97" spans="1:10" ht="17.399999999999999" x14ac:dyDescent="0.4">
      <c r="A97" s="115" t="s">
        <v>729</v>
      </c>
      <c r="B97" s="50" t="s">
        <v>185</v>
      </c>
      <c r="C97" s="398" t="s">
        <v>155</v>
      </c>
      <c r="D97" s="114">
        <f>+D84</f>
        <v>46.98</v>
      </c>
      <c r="E97" s="384">
        <f>+'BPU BDS '!E96</f>
        <v>0</v>
      </c>
      <c r="F97" s="384">
        <f>+D97*E97</f>
        <v>0</v>
      </c>
      <c r="H97" s="42">
        <v>56</v>
      </c>
    </row>
    <row r="98" spans="1:10" ht="17.399999999999999" x14ac:dyDescent="0.4">
      <c r="A98" s="115" t="s">
        <v>554</v>
      </c>
      <c r="B98" s="40" t="s">
        <v>161</v>
      </c>
      <c r="C98" s="398"/>
      <c r="D98" s="367"/>
      <c r="E98" s="384"/>
      <c r="F98" s="384"/>
      <c r="H98" s="42"/>
    </row>
    <row r="99" spans="1:10" x14ac:dyDescent="0.4">
      <c r="A99" s="115" t="s">
        <v>730</v>
      </c>
      <c r="B99" s="50" t="s">
        <v>167</v>
      </c>
      <c r="C99" s="375" t="s">
        <v>137</v>
      </c>
      <c r="D99" s="114">
        <v>220.48</v>
      </c>
      <c r="E99" s="384">
        <f>+'BPU BDS '!E98</f>
        <v>0</v>
      </c>
      <c r="F99" s="384">
        <f>+D99*E99</f>
        <v>0</v>
      </c>
      <c r="H99" s="42">
        <v>185</v>
      </c>
    </row>
    <row r="100" spans="1:10" x14ac:dyDescent="0.4">
      <c r="A100" s="115" t="s">
        <v>613</v>
      </c>
      <c r="B100" s="40" t="s">
        <v>169</v>
      </c>
      <c r="C100" s="375"/>
      <c r="D100" s="114"/>
      <c r="E100" s="384"/>
      <c r="F100" s="384"/>
      <c r="H100" s="42"/>
    </row>
    <row r="101" spans="1:10" ht="17.399999999999999" x14ac:dyDescent="0.4">
      <c r="A101" s="115" t="s">
        <v>732</v>
      </c>
      <c r="B101" s="50" t="s">
        <v>188</v>
      </c>
      <c r="C101" s="398" t="s">
        <v>155</v>
      </c>
      <c r="D101" s="114">
        <f>233.78-8.85</f>
        <v>224.93</v>
      </c>
      <c r="E101" s="384">
        <f>+'BPU BDS '!E100</f>
        <v>0</v>
      </c>
      <c r="F101" s="384">
        <f>+D101*E101</f>
        <v>0</v>
      </c>
      <c r="H101" s="42">
        <v>176.94</v>
      </c>
    </row>
    <row r="102" spans="1:10" ht="17.399999999999999" x14ac:dyDescent="0.4">
      <c r="A102" s="115" t="s">
        <v>733</v>
      </c>
      <c r="B102" s="50" t="s">
        <v>181</v>
      </c>
      <c r="C102" s="398" t="s">
        <v>155</v>
      </c>
      <c r="D102" s="114">
        <v>16.350000000000001</v>
      </c>
      <c r="E102" s="384">
        <f>+'BPU BDS '!E101</f>
        <v>0</v>
      </c>
      <c r="F102" s="384">
        <f>+D102*E102</f>
        <v>0</v>
      </c>
      <c r="H102" s="42">
        <v>14.76</v>
      </c>
    </row>
    <row r="103" spans="1:10" x14ac:dyDescent="0.4">
      <c r="A103" s="115"/>
      <c r="B103" s="75" t="s">
        <v>189</v>
      </c>
      <c r="C103" s="43"/>
      <c r="D103" s="384"/>
      <c r="E103" s="384"/>
      <c r="F103" s="485">
        <f>SUM(F81:F102)</f>
        <v>0</v>
      </c>
      <c r="H103" s="30"/>
    </row>
    <row r="104" spans="1:10" x14ac:dyDescent="0.4">
      <c r="A104" s="115"/>
      <c r="B104" s="43"/>
      <c r="C104" s="43"/>
      <c r="D104" s="384"/>
      <c r="E104" s="384"/>
      <c r="F104" s="485"/>
      <c r="H104" s="30"/>
    </row>
    <row r="105" spans="1:10" x14ac:dyDescent="0.4">
      <c r="A105" s="490" t="s">
        <v>190</v>
      </c>
      <c r="B105" s="61" t="s">
        <v>191</v>
      </c>
      <c r="C105" s="375"/>
      <c r="D105" s="384"/>
      <c r="E105" s="384"/>
      <c r="F105" s="384"/>
      <c r="H105" s="30"/>
    </row>
    <row r="106" spans="1:10" x14ac:dyDescent="0.4">
      <c r="A106" s="415" t="s">
        <v>192</v>
      </c>
      <c r="B106" s="61" t="s">
        <v>67</v>
      </c>
      <c r="C106" s="375"/>
      <c r="D106" s="384"/>
      <c r="E106" s="384"/>
      <c r="F106" s="384"/>
      <c r="H106" s="30"/>
    </row>
    <row r="107" spans="1:10" x14ac:dyDescent="0.4">
      <c r="A107" s="415" t="s">
        <v>193</v>
      </c>
      <c r="B107" s="40" t="s">
        <v>194</v>
      </c>
      <c r="C107" s="375"/>
      <c r="D107" s="384"/>
      <c r="E107" s="384"/>
      <c r="F107" s="384"/>
      <c r="H107" s="30"/>
    </row>
    <row r="108" spans="1:10" x14ac:dyDescent="0.4">
      <c r="A108" s="115" t="s">
        <v>644</v>
      </c>
      <c r="B108" s="399" t="s">
        <v>692</v>
      </c>
      <c r="C108" s="43" t="s">
        <v>258</v>
      </c>
      <c r="D108" s="493">
        <v>1</v>
      </c>
      <c r="E108" s="367">
        <f>+'BPU BDS '!E107</f>
        <v>0</v>
      </c>
      <c r="F108" s="384">
        <f>+D108*E108</f>
        <v>0</v>
      </c>
      <c r="H108" s="30"/>
    </row>
    <row r="109" spans="1:10" x14ac:dyDescent="0.4">
      <c r="A109" s="115" t="s">
        <v>645</v>
      </c>
      <c r="B109" s="399" t="s">
        <v>690</v>
      </c>
      <c r="C109" s="43" t="s">
        <v>258</v>
      </c>
      <c r="D109" s="493">
        <v>2</v>
      </c>
      <c r="E109" s="367">
        <f>+'BPU BDS '!E108</f>
        <v>0</v>
      </c>
      <c r="F109" s="384">
        <f>+D109*E109</f>
        <v>0</v>
      </c>
      <c r="H109" s="30">
        <f>120000*1.35</f>
        <v>162000</v>
      </c>
      <c r="J109" s="3">
        <f>+H109/6</f>
        <v>27000</v>
      </c>
    </row>
    <row r="110" spans="1:10" x14ac:dyDescent="0.4">
      <c r="A110" s="115" t="s">
        <v>646</v>
      </c>
      <c r="B110" s="399" t="s">
        <v>691</v>
      </c>
      <c r="C110" s="43" t="s">
        <v>258</v>
      </c>
      <c r="D110" s="493">
        <v>1</v>
      </c>
      <c r="E110" s="367">
        <f>+'BPU BDS '!E109</f>
        <v>0</v>
      </c>
      <c r="F110" s="384">
        <f>+D110*E110</f>
        <v>0</v>
      </c>
      <c r="H110" s="30"/>
    </row>
    <row r="111" spans="1:10" x14ac:dyDescent="0.4">
      <c r="A111" s="115" t="s">
        <v>647</v>
      </c>
      <c r="B111" s="399" t="s">
        <v>894</v>
      </c>
      <c r="C111" s="43" t="s">
        <v>258</v>
      </c>
      <c r="D111" s="493">
        <v>4</v>
      </c>
      <c r="E111" s="367">
        <f>+'BPU BDS '!E110</f>
        <v>0</v>
      </c>
      <c r="F111" s="384">
        <f>+D111*E111</f>
        <v>0</v>
      </c>
      <c r="H111" s="30"/>
    </row>
    <row r="112" spans="1:10" x14ac:dyDescent="0.4">
      <c r="A112" s="115" t="s">
        <v>648</v>
      </c>
      <c r="B112" s="50" t="s">
        <v>200</v>
      </c>
      <c r="C112" s="375" t="s">
        <v>137</v>
      </c>
      <c r="D112" s="493">
        <v>165</v>
      </c>
      <c r="E112" s="367">
        <f>+'BPU BDS '!E111</f>
        <v>0</v>
      </c>
      <c r="F112" s="384">
        <f>+D112*E112</f>
        <v>0</v>
      </c>
      <c r="H112" s="30"/>
    </row>
    <row r="113" spans="1:10" x14ac:dyDescent="0.4">
      <c r="A113" s="415" t="s">
        <v>195</v>
      </c>
      <c r="B113" s="40" t="s">
        <v>202</v>
      </c>
      <c r="C113" s="375"/>
      <c r="D113" s="384"/>
      <c r="E113" s="367"/>
      <c r="F113" s="384"/>
      <c r="H113" s="30"/>
    </row>
    <row r="114" spans="1:10" ht="17.399999999999999" x14ac:dyDescent="0.4">
      <c r="A114" s="115" t="s">
        <v>649</v>
      </c>
      <c r="B114" s="394" t="s">
        <v>204</v>
      </c>
      <c r="C114" s="403" t="s">
        <v>50</v>
      </c>
      <c r="D114" s="477">
        <v>75.772999999999996</v>
      </c>
      <c r="E114" s="367">
        <f>+'BPU BDS '!E113</f>
        <v>0</v>
      </c>
      <c r="F114" s="384">
        <f t="shared" ref="F114:F120" si="2">+D114*E114</f>
        <v>0</v>
      </c>
      <c r="H114" s="30"/>
    </row>
    <row r="115" spans="1:10" x14ac:dyDescent="0.4">
      <c r="A115" s="115" t="s">
        <v>650</v>
      </c>
      <c r="B115" s="394" t="s">
        <v>895</v>
      </c>
      <c r="C115" s="403" t="s">
        <v>137</v>
      </c>
      <c r="D115" s="477">
        <f>17/0.93969262</f>
        <v>18.091022147220865</v>
      </c>
      <c r="E115" s="367">
        <f>+'BPU BDS '!E114</f>
        <v>0</v>
      </c>
      <c r="F115" s="384">
        <f t="shared" si="2"/>
        <v>0</v>
      </c>
      <c r="H115" s="30"/>
    </row>
    <row r="116" spans="1:10" x14ac:dyDescent="0.4">
      <c r="A116" s="115" t="s">
        <v>651</v>
      </c>
      <c r="B116" s="50" t="s">
        <v>642</v>
      </c>
      <c r="C116" s="375" t="s">
        <v>137</v>
      </c>
      <c r="D116" s="114">
        <v>25.774000000000001</v>
      </c>
      <c r="E116" s="367">
        <f>+'BPU BDS '!E115</f>
        <v>0</v>
      </c>
      <c r="F116" s="384">
        <f t="shared" si="2"/>
        <v>0</v>
      </c>
      <c r="H116" s="30"/>
    </row>
    <row r="117" spans="1:10" x14ac:dyDescent="0.4">
      <c r="A117" s="115" t="s">
        <v>652</v>
      </c>
      <c r="B117" s="50" t="s">
        <v>210</v>
      </c>
      <c r="C117" s="375" t="s">
        <v>137</v>
      </c>
      <c r="D117" s="114">
        <f>12/0.93969262</f>
        <v>12.7701332803912</v>
      </c>
      <c r="E117" s="367">
        <f>+'BPU BDS '!E116</f>
        <v>0</v>
      </c>
      <c r="F117" s="384">
        <f t="shared" si="2"/>
        <v>0</v>
      </c>
      <c r="H117" s="30"/>
    </row>
    <row r="118" spans="1:10" x14ac:dyDescent="0.4">
      <c r="A118" s="115" t="s">
        <v>653</v>
      </c>
      <c r="B118" s="50" t="s">
        <v>708</v>
      </c>
      <c r="C118" s="375" t="s">
        <v>137</v>
      </c>
      <c r="D118" s="114">
        <v>23.774000000000001</v>
      </c>
      <c r="E118" s="367">
        <f>+'BPU BDS '!E117</f>
        <v>0</v>
      </c>
      <c r="F118" s="384">
        <f t="shared" si="2"/>
        <v>0</v>
      </c>
      <c r="H118" s="30"/>
    </row>
    <row r="119" spans="1:10" x14ac:dyDescent="0.4">
      <c r="A119" s="115" t="s">
        <v>654</v>
      </c>
      <c r="B119" s="41" t="s">
        <v>643</v>
      </c>
      <c r="C119" s="375" t="s">
        <v>137</v>
      </c>
      <c r="D119" s="114">
        <v>9.44</v>
      </c>
      <c r="E119" s="367">
        <f>+'BPU BDS '!E118</f>
        <v>0</v>
      </c>
      <c r="F119" s="384">
        <f t="shared" si="2"/>
        <v>0</v>
      </c>
      <c r="H119" s="30"/>
    </row>
    <row r="120" spans="1:10" ht="17.399999999999999" x14ac:dyDescent="0.4">
      <c r="A120" s="115" t="s">
        <v>655</v>
      </c>
      <c r="B120" s="50" t="s">
        <v>216</v>
      </c>
      <c r="C120" s="375" t="s">
        <v>50</v>
      </c>
      <c r="D120" s="114">
        <v>24.5</v>
      </c>
      <c r="E120" s="367">
        <f>+'BPU BDS '!E119</f>
        <v>0</v>
      </c>
      <c r="F120" s="384">
        <f t="shared" si="2"/>
        <v>0</v>
      </c>
    </row>
    <row r="121" spans="1:10" x14ac:dyDescent="0.4">
      <c r="A121" s="415" t="s">
        <v>217</v>
      </c>
      <c r="B121" s="61" t="s">
        <v>143</v>
      </c>
      <c r="C121" s="375"/>
      <c r="D121" s="384"/>
      <c r="E121" s="367"/>
      <c r="F121" s="384"/>
      <c r="H121" s="30"/>
    </row>
    <row r="122" spans="1:10" x14ac:dyDescent="0.4">
      <c r="A122" s="415" t="s">
        <v>218</v>
      </c>
      <c r="B122" s="40" t="s">
        <v>194</v>
      </c>
      <c r="C122" s="375"/>
      <c r="D122" s="384"/>
      <c r="E122" s="367"/>
      <c r="F122" s="384"/>
      <c r="H122" s="30"/>
    </row>
    <row r="123" spans="1:10" x14ac:dyDescent="0.4">
      <c r="A123" s="115" t="s">
        <v>656</v>
      </c>
      <c r="B123" s="6" t="s">
        <v>692</v>
      </c>
      <c r="C123" s="375" t="s">
        <v>258</v>
      </c>
      <c r="D123" s="114">
        <v>6</v>
      </c>
      <c r="E123" s="367">
        <f>+'BPU BDS '!E122</f>
        <v>0</v>
      </c>
      <c r="F123" s="384">
        <f>+D123*E123</f>
        <v>0</v>
      </c>
      <c r="H123" s="30">
        <f>120000*1.35</f>
        <v>162000</v>
      </c>
      <c r="J123" s="3">
        <f>+H123/6</f>
        <v>27000</v>
      </c>
    </row>
    <row r="124" spans="1:10" s="65" customFormat="1" x14ac:dyDescent="0.3">
      <c r="A124" s="115" t="s">
        <v>657</v>
      </c>
      <c r="B124" s="64" t="s">
        <v>639</v>
      </c>
      <c r="C124" s="57" t="s">
        <v>94</v>
      </c>
      <c r="D124" s="114">
        <v>2</v>
      </c>
      <c r="E124" s="367">
        <f>+'BPU BDS '!E123</f>
        <v>0</v>
      </c>
      <c r="F124" s="367">
        <f>+D124*E124</f>
        <v>0</v>
      </c>
      <c r="H124" s="66"/>
    </row>
    <row r="125" spans="1:10" s="65" customFormat="1" x14ac:dyDescent="0.3">
      <c r="A125" s="115" t="s">
        <v>658</v>
      </c>
      <c r="B125" s="64" t="s">
        <v>640</v>
      </c>
      <c r="C125" s="57" t="s">
        <v>94</v>
      </c>
      <c r="D125" s="114">
        <v>8</v>
      </c>
      <c r="E125" s="367">
        <f>+'BPU BDS '!E124</f>
        <v>0</v>
      </c>
      <c r="F125" s="367">
        <f>+D125*E125</f>
        <v>0</v>
      </c>
      <c r="H125" s="66"/>
    </row>
    <row r="126" spans="1:10" s="65" customFormat="1" x14ac:dyDescent="0.3">
      <c r="A126" s="115" t="s">
        <v>659</v>
      </c>
      <c r="B126" s="64" t="s">
        <v>641</v>
      </c>
      <c r="C126" s="57" t="s">
        <v>94</v>
      </c>
      <c r="D126" s="114">
        <v>4</v>
      </c>
      <c r="E126" s="367">
        <f>+'BPU BDS '!E125</f>
        <v>0</v>
      </c>
      <c r="F126" s="367">
        <f>+D126*E126</f>
        <v>0</v>
      </c>
      <c r="H126" s="66"/>
    </row>
    <row r="127" spans="1:10" x14ac:dyDescent="0.4">
      <c r="A127" s="115" t="s">
        <v>660</v>
      </c>
      <c r="B127" s="50" t="s">
        <v>200</v>
      </c>
      <c r="C127" s="375" t="s">
        <v>137</v>
      </c>
      <c r="D127" s="114">
        <v>752.41899999999998</v>
      </c>
      <c r="E127" s="367">
        <f>+'BPU BDS '!E126</f>
        <v>0</v>
      </c>
      <c r="F127" s="384">
        <f>+D127*E127</f>
        <v>0</v>
      </c>
      <c r="H127" s="30"/>
      <c r="I127" s="3">
        <f>85.4*7</f>
        <v>597.80000000000007</v>
      </c>
    </row>
    <row r="128" spans="1:10" x14ac:dyDescent="0.4">
      <c r="A128" s="115" t="s">
        <v>219</v>
      </c>
      <c r="B128" s="40" t="s">
        <v>202</v>
      </c>
      <c r="C128" s="375"/>
      <c r="D128" s="384"/>
      <c r="E128" s="367"/>
      <c r="F128" s="384"/>
      <c r="H128" s="30"/>
    </row>
    <row r="129" spans="1:10" ht="17.399999999999999" x14ac:dyDescent="0.4">
      <c r="A129" s="115" t="s">
        <v>661</v>
      </c>
      <c r="B129" s="50" t="s">
        <v>204</v>
      </c>
      <c r="C129" s="403" t="s">
        <v>50</v>
      </c>
      <c r="D129" s="477">
        <v>325.10399999999998</v>
      </c>
      <c r="E129" s="367">
        <f>+'BPU BDS '!E128</f>
        <v>0</v>
      </c>
      <c r="F129" s="384">
        <f>+D129*E129</f>
        <v>0</v>
      </c>
      <c r="H129" s="30"/>
    </row>
    <row r="130" spans="1:10" x14ac:dyDescent="0.4">
      <c r="A130" s="115" t="s">
        <v>662</v>
      </c>
      <c r="B130" s="41" t="s">
        <v>900</v>
      </c>
      <c r="C130" s="375" t="s">
        <v>137</v>
      </c>
      <c r="D130" s="114">
        <f>49.778/0.93969262</f>
        <v>52.972641202609424</v>
      </c>
      <c r="E130" s="367">
        <f>+'BPU BDS '!E129</f>
        <v>0</v>
      </c>
      <c r="F130" s="384">
        <f>+D130*E130</f>
        <v>0</v>
      </c>
      <c r="H130" s="30"/>
    </row>
    <row r="131" spans="1:10" x14ac:dyDescent="0.4">
      <c r="A131" s="115" t="s">
        <v>663</v>
      </c>
      <c r="B131" s="50" t="s">
        <v>642</v>
      </c>
      <c r="C131" s="375" t="s">
        <v>137</v>
      </c>
      <c r="D131" s="114">
        <v>74.843000000000004</v>
      </c>
      <c r="E131" s="367">
        <f>+'BPU BDS '!E130</f>
        <v>0</v>
      </c>
      <c r="F131" s="384">
        <f>+D131*E131</f>
        <v>0</v>
      </c>
      <c r="H131" s="30">
        <v>65000</v>
      </c>
      <c r="I131" s="3">
        <f>+H131/6</f>
        <v>10833.333333333334</v>
      </c>
      <c r="J131" s="3">
        <f>+I131*1.35</f>
        <v>14625.000000000002</v>
      </c>
    </row>
    <row r="132" spans="1:10" x14ac:dyDescent="0.4">
      <c r="A132" s="115" t="s">
        <v>664</v>
      </c>
      <c r="B132" s="50" t="s">
        <v>709</v>
      </c>
      <c r="C132" s="375" t="s">
        <v>137</v>
      </c>
      <c r="D132" s="114">
        <v>74.84</v>
      </c>
      <c r="E132" s="367">
        <f>+'BPU BDS '!E131</f>
        <v>0</v>
      </c>
      <c r="F132" s="384">
        <f>+D132*E132</f>
        <v>0</v>
      </c>
      <c r="H132" s="30"/>
    </row>
    <row r="133" spans="1:10" x14ac:dyDescent="0.4">
      <c r="A133" s="115" t="s">
        <v>665</v>
      </c>
      <c r="B133" s="41" t="s">
        <v>643</v>
      </c>
      <c r="C133" s="375" t="s">
        <v>137</v>
      </c>
      <c r="D133" s="114">
        <v>29.28</v>
      </c>
      <c r="E133" s="367">
        <f>+'BPU BDS '!E132</f>
        <v>0</v>
      </c>
      <c r="F133" s="384">
        <f>+D133*E133</f>
        <v>0</v>
      </c>
      <c r="H133" s="30"/>
    </row>
    <row r="134" spans="1:10" x14ac:dyDescent="0.4">
      <c r="A134" s="115"/>
      <c r="B134" s="63" t="s">
        <v>236</v>
      </c>
      <c r="C134" s="43"/>
      <c r="D134" s="114"/>
      <c r="E134" s="384"/>
      <c r="F134" s="485">
        <f>SUM(F107:F133)</f>
        <v>0</v>
      </c>
      <c r="H134" s="30"/>
    </row>
    <row r="135" spans="1:10" x14ac:dyDescent="0.4">
      <c r="A135" s="115"/>
      <c r="B135" s="63"/>
      <c r="C135" s="43"/>
      <c r="D135" s="384"/>
      <c r="E135" s="384"/>
      <c r="F135" s="485"/>
      <c r="H135" s="30"/>
    </row>
    <row r="136" spans="1:10" x14ac:dyDescent="0.4">
      <c r="A136" s="490" t="s">
        <v>237</v>
      </c>
      <c r="B136" s="61" t="s">
        <v>238</v>
      </c>
      <c r="C136" s="375"/>
      <c r="D136" s="384"/>
      <c r="E136" s="384"/>
      <c r="F136" s="384"/>
      <c r="H136" s="30"/>
    </row>
    <row r="137" spans="1:10" x14ac:dyDescent="0.4">
      <c r="A137" s="415" t="s">
        <v>239</v>
      </c>
      <c r="B137" s="70" t="s">
        <v>240</v>
      </c>
      <c r="C137" s="375"/>
      <c r="D137" s="384"/>
      <c r="E137" s="384"/>
      <c r="F137" s="384"/>
      <c r="H137" s="30"/>
    </row>
    <row r="138" spans="1:10" s="31" customFormat="1" ht="33.6" x14ac:dyDescent="0.3">
      <c r="A138" s="115" t="s">
        <v>241</v>
      </c>
      <c r="B138" s="67" t="s">
        <v>242</v>
      </c>
      <c r="C138" s="57" t="s">
        <v>137</v>
      </c>
      <c r="D138" s="114">
        <v>90.5</v>
      </c>
      <c r="E138" s="367">
        <f>+'BPU BDS '!E137</f>
        <v>0</v>
      </c>
      <c r="F138" s="367">
        <f>+D138*E138</f>
        <v>0</v>
      </c>
      <c r="H138" s="68"/>
    </row>
    <row r="139" spans="1:10" x14ac:dyDescent="0.4">
      <c r="A139" s="115"/>
      <c r="B139" s="69" t="s">
        <v>901</v>
      </c>
      <c r="C139" s="43"/>
      <c r="D139" s="384"/>
      <c r="E139" s="384"/>
      <c r="F139" s="479">
        <f>SUM(F138:F138)</f>
        <v>0</v>
      </c>
      <c r="H139" s="30"/>
    </row>
    <row r="140" spans="1:10" x14ac:dyDescent="0.4">
      <c r="A140" s="115"/>
      <c r="B140" s="70"/>
      <c r="C140" s="43"/>
      <c r="D140" s="384"/>
      <c r="E140" s="384"/>
      <c r="F140" s="384"/>
      <c r="H140" s="30"/>
    </row>
    <row r="141" spans="1:10" x14ac:dyDescent="0.4">
      <c r="A141" s="490" t="s">
        <v>244</v>
      </c>
      <c r="B141" s="61" t="s">
        <v>245</v>
      </c>
      <c r="C141" s="375"/>
      <c r="D141" s="384"/>
      <c r="E141" s="384"/>
      <c r="F141" s="384"/>
      <c r="H141" s="30"/>
    </row>
    <row r="142" spans="1:10" x14ac:dyDescent="0.4">
      <c r="A142" s="490" t="s">
        <v>246</v>
      </c>
      <c r="B142" s="61" t="s">
        <v>67</v>
      </c>
      <c r="C142" s="375"/>
      <c r="D142" s="384"/>
      <c r="E142" s="384"/>
      <c r="F142" s="384"/>
      <c r="H142" s="30"/>
    </row>
    <row r="143" spans="1:10" ht="17.399999999999999" x14ac:dyDescent="0.4">
      <c r="A143" s="115" t="s">
        <v>734</v>
      </c>
      <c r="B143" s="50" t="s">
        <v>862</v>
      </c>
      <c r="C143" s="375" t="s">
        <v>50</v>
      </c>
      <c r="D143" s="114">
        <v>50.25</v>
      </c>
      <c r="E143" s="367">
        <f>+'BPU BDS '!E142</f>
        <v>0</v>
      </c>
      <c r="F143" s="384">
        <f>+D143*E143</f>
        <v>0</v>
      </c>
      <c r="H143" s="30"/>
    </row>
    <row r="144" spans="1:10" x14ac:dyDescent="0.4">
      <c r="A144" s="115" t="s">
        <v>249</v>
      </c>
      <c r="B144" s="61" t="s">
        <v>248</v>
      </c>
      <c r="C144" s="375"/>
      <c r="D144" s="384"/>
      <c r="E144" s="367"/>
      <c r="F144" s="384"/>
      <c r="H144" s="30"/>
    </row>
    <row r="145" spans="1:8" ht="17.399999999999999" x14ac:dyDescent="0.4">
      <c r="A145" s="115" t="s">
        <v>735</v>
      </c>
      <c r="B145" s="50" t="s">
        <v>945</v>
      </c>
      <c r="C145" s="375" t="s">
        <v>50</v>
      </c>
      <c r="D145" s="114">
        <v>233.78</v>
      </c>
      <c r="E145" s="367">
        <f>+'BPU BDS '!E144</f>
        <v>0</v>
      </c>
      <c r="F145" s="384">
        <f>+D145*E145</f>
        <v>0</v>
      </c>
      <c r="H145" s="30"/>
    </row>
    <row r="146" spans="1:8" x14ac:dyDescent="0.4">
      <c r="A146" s="115"/>
      <c r="B146" s="71" t="s">
        <v>251</v>
      </c>
      <c r="C146" s="43"/>
      <c r="D146" s="384"/>
      <c r="E146" s="384"/>
      <c r="F146" s="485">
        <f>SUM(F143:F145)</f>
        <v>0</v>
      </c>
      <c r="H146" s="30"/>
    </row>
    <row r="147" spans="1:8" x14ac:dyDescent="0.4">
      <c r="A147" s="115"/>
      <c r="B147" s="59"/>
      <c r="C147" s="43"/>
      <c r="D147" s="384"/>
      <c r="E147" s="384"/>
      <c r="F147" s="384"/>
      <c r="H147" s="30"/>
    </row>
    <row r="148" spans="1:8" x14ac:dyDescent="0.4">
      <c r="A148" s="490" t="s">
        <v>252</v>
      </c>
      <c r="B148" s="61" t="s">
        <v>253</v>
      </c>
      <c r="C148" s="375"/>
      <c r="D148" s="384"/>
      <c r="E148" s="384"/>
      <c r="F148" s="384"/>
      <c r="H148" s="30"/>
    </row>
    <row r="149" spans="1:8" x14ac:dyDescent="0.4">
      <c r="A149" s="490" t="s">
        <v>254</v>
      </c>
      <c r="B149" s="61" t="s">
        <v>67</v>
      </c>
      <c r="C149" s="375"/>
      <c r="D149" s="384"/>
      <c r="E149" s="384"/>
      <c r="F149" s="384"/>
      <c r="H149" s="30"/>
    </row>
    <row r="150" spans="1:8" x14ac:dyDescent="0.4">
      <c r="A150" s="415" t="s">
        <v>256</v>
      </c>
      <c r="B150" s="61" t="s">
        <v>255</v>
      </c>
      <c r="C150" s="375"/>
      <c r="D150" s="384"/>
      <c r="E150" s="384"/>
      <c r="F150" s="384"/>
      <c r="H150" s="30"/>
    </row>
    <row r="151" spans="1:8" ht="50.4" x14ac:dyDescent="0.4">
      <c r="A151" s="20" t="s">
        <v>736</v>
      </c>
      <c r="B151" s="58" t="s">
        <v>675</v>
      </c>
      <c r="C151" s="72" t="s">
        <v>258</v>
      </c>
      <c r="D151" s="114">
        <v>2</v>
      </c>
      <c r="E151" s="367">
        <f>+'BPU BDS '!E150</f>
        <v>0</v>
      </c>
      <c r="F151" s="367">
        <f t="shared" ref="F151:F156" si="3">+E151*D151</f>
        <v>0</v>
      </c>
    </row>
    <row r="152" spans="1:8" ht="50.4" x14ac:dyDescent="0.4">
      <c r="A152" s="20" t="s">
        <v>737</v>
      </c>
      <c r="B152" s="58" t="s">
        <v>676</v>
      </c>
      <c r="C152" s="72" t="s">
        <v>258</v>
      </c>
      <c r="D152" s="114">
        <v>3</v>
      </c>
      <c r="E152" s="367">
        <f>+'BPU BDS '!E151</f>
        <v>0</v>
      </c>
      <c r="F152" s="367">
        <f t="shared" si="3"/>
        <v>0</v>
      </c>
    </row>
    <row r="153" spans="1:8" ht="50.4" x14ac:dyDescent="0.4">
      <c r="A153" s="20" t="s">
        <v>738</v>
      </c>
      <c r="B153" s="58" t="s">
        <v>677</v>
      </c>
      <c r="C153" s="72" t="s">
        <v>258</v>
      </c>
      <c r="D153" s="114">
        <v>2</v>
      </c>
      <c r="E153" s="367">
        <f>+'BPU BDS '!E152</f>
        <v>0</v>
      </c>
      <c r="F153" s="367">
        <f t="shared" si="3"/>
        <v>0</v>
      </c>
    </row>
    <row r="154" spans="1:8" ht="33.6" x14ac:dyDescent="0.4">
      <c r="A154" s="20" t="s">
        <v>739</v>
      </c>
      <c r="B154" s="58" t="s">
        <v>678</v>
      </c>
      <c r="C154" s="72" t="s">
        <v>258</v>
      </c>
      <c r="D154" s="114">
        <v>1</v>
      </c>
      <c r="E154" s="367">
        <f>+'BPU BDS '!E153</f>
        <v>0</v>
      </c>
      <c r="F154" s="367">
        <f t="shared" si="3"/>
        <v>0</v>
      </c>
    </row>
    <row r="155" spans="1:8" ht="33.6" x14ac:dyDescent="0.4">
      <c r="A155" s="20" t="s">
        <v>740</v>
      </c>
      <c r="B155" s="58" t="s">
        <v>679</v>
      </c>
      <c r="C155" s="72" t="s">
        <v>258</v>
      </c>
      <c r="D155" s="114">
        <v>3</v>
      </c>
      <c r="E155" s="367">
        <f>+'BPU BDS '!E154</f>
        <v>0</v>
      </c>
      <c r="F155" s="367">
        <f t="shared" si="3"/>
        <v>0</v>
      </c>
    </row>
    <row r="156" spans="1:8" ht="33.6" x14ac:dyDescent="0.4">
      <c r="A156" s="20" t="s">
        <v>741</v>
      </c>
      <c r="B156" s="58" t="s">
        <v>680</v>
      </c>
      <c r="C156" s="72" t="s">
        <v>258</v>
      </c>
      <c r="D156" s="114">
        <v>7</v>
      </c>
      <c r="E156" s="367">
        <f>+'BPU BDS '!E155</f>
        <v>0</v>
      </c>
      <c r="F156" s="367">
        <f t="shared" si="3"/>
        <v>0</v>
      </c>
    </row>
    <row r="157" spans="1:8" x14ac:dyDescent="0.4">
      <c r="A157" s="415" t="s">
        <v>259</v>
      </c>
      <c r="B157" s="61" t="s">
        <v>272</v>
      </c>
      <c r="C157" s="375"/>
      <c r="D157" s="384"/>
      <c r="E157" s="384"/>
      <c r="F157" s="384"/>
      <c r="H157" s="30"/>
    </row>
    <row r="158" spans="1:8" ht="33.6" x14ac:dyDescent="0.4">
      <c r="A158" s="115" t="s">
        <v>742</v>
      </c>
      <c r="B158" s="58" t="s">
        <v>274</v>
      </c>
      <c r="C158" s="72" t="s">
        <v>94</v>
      </c>
      <c r="D158" s="114">
        <v>11</v>
      </c>
      <c r="E158" s="367">
        <f>+'BPU BDS '!E157</f>
        <v>0</v>
      </c>
      <c r="F158" s="367">
        <f t="shared" ref="F158:F165" si="4">+E158*D158</f>
        <v>0</v>
      </c>
      <c r="H158" s="30"/>
    </row>
    <row r="159" spans="1:8" ht="33.6" x14ac:dyDescent="0.4">
      <c r="A159" s="115" t="s">
        <v>743</v>
      </c>
      <c r="B159" s="58" t="s">
        <v>276</v>
      </c>
      <c r="C159" s="72" t="s">
        <v>94</v>
      </c>
      <c r="D159" s="114">
        <v>1</v>
      </c>
      <c r="E159" s="367">
        <f>+'BPU BDS '!E158</f>
        <v>0</v>
      </c>
      <c r="F159" s="367">
        <f t="shared" si="4"/>
        <v>0</v>
      </c>
      <c r="H159" s="30"/>
    </row>
    <row r="160" spans="1:8" ht="33.6" x14ac:dyDescent="0.4">
      <c r="A160" s="115" t="s">
        <v>744</v>
      </c>
      <c r="B160" s="58" t="s">
        <v>278</v>
      </c>
      <c r="C160" s="72" t="s">
        <v>94</v>
      </c>
      <c r="D160" s="114">
        <v>1</v>
      </c>
      <c r="E160" s="367">
        <f>+'BPU BDS '!E159</f>
        <v>0</v>
      </c>
      <c r="F160" s="367">
        <f t="shared" si="4"/>
        <v>0</v>
      </c>
      <c r="H160" s="30"/>
    </row>
    <row r="161" spans="1:8" ht="33.6" x14ac:dyDescent="0.4">
      <c r="A161" s="115" t="s">
        <v>745</v>
      </c>
      <c r="B161" s="58" t="s">
        <v>280</v>
      </c>
      <c r="C161" s="72" t="s">
        <v>94</v>
      </c>
      <c r="D161" s="114">
        <v>3</v>
      </c>
      <c r="E161" s="367">
        <f>+'BPU BDS '!E160</f>
        <v>0</v>
      </c>
      <c r="F161" s="367">
        <f t="shared" si="4"/>
        <v>0</v>
      </c>
      <c r="H161" s="30"/>
    </row>
    <row r="162" spans="1:8" ht="33.6" x14ac:dyDescent="0.4">
      <c r="A162" s="115" t="s">
        <v>746</v>
      </c>
      <c r="B162" s="58" t="s">
        <v>282</v>
      </c>
      <c r="C162" s="72" t="s">
        <v>94</v>
      </c>
      <c r="D162" s="114">
        <v>3</v>
      </c>
      <c r="E162" s="367">
        <f>+'BPU BDS '!E161</f>
        <v>0</v>
      </c>
      <c r="F162" s="367">
        <f t="shared" si="4"/>
        <v>0</v>
      </c>
      <c r="H162" s="30"/>
    </row>
    <row r="163" spans="1:8" x14ac:dyDescent="0.4">
      <c r="A163" s="115" t="s">
        <v>747</v>
      </c>
      <c r="B163" s="58" t="s">
        <v>620</v>
      </c>
      <c r="C163" s="412" t="s">
        <v>137</v>
      </c>
      <c r="D163" s="114">
        <v>41</v>
      </c>
      <c r="E163" s="367">
        <f>+'BPU BDS '!E162</f>
        <v>0</v>
      </c>
      <c r="F163" s="367">
        <f t="shared" si="4"/>
        <v>0</v>
      </c>
      <c r="H163" s="30"/>
    </row>
    <row r="164" spans="1:8" ht="33.6" x14ac:dyDescent="0.4">
      <c r="A164" s="115" t="s">
        <v>748</v>
      </c>
      <c r="B164" s="58" t="s">
        <v>619</v>
      </c>
      <c r="C164" s="72" t="s">
        <v>137</v>
      </c>
      <c r="D164" s="114">
        <v>4</v>
      </c>
      <c r="E164" s="367">
        <f>+'BPU BDS '!E163</f>
        <v>0</v>
      </c>
      <c r="F164" s="367">
        <f t="shared" si="4"/>
        <v>0</v>
      </c>
      <c r="H164" s="30"/>
    </row>
    <row r="165" spans="1:8" ht="17.399999999999999" x14ac:dyDescent="0.4">
      <c r="A165" s="115" t="s">
        <v>749</v>
      </c>
      <c r="B165" s="58" t="s">
        <v>288</v>
      </c>
      <c r="C165" s="412" t="s">
        <v>50</v>
      </c>
      <c r="D165" s="114">
        <v>7.01</v>
      </c>
      <c r="E165" s="367">
        <f>+'BPU BDS '!E164</f>
        <v>0</v>
      </c>
      <c r="F165" s="367">
        <f t="shared" si="4"/>
        <v>0</v>
      </c>
      <c r="H165" s="30"/>
    </row>
    <row r="166" spans="1:8" x14ac:dyDescent="0.4">
      <c r="A166" s="415" t="s">
        <v>261</v>
      </c>
      <c r="B166" s="40" t="s">
        <v>295</v>
      </c>
      <c r="C166" s="375"/>
      <c r="D166" s="114"/>
      <c r="E166" s="367"/>
      <c r="F166" s="384"/>
      <c r="H166" s="48"/>
    </row>
    <row r="167" spans="1:8" x14ac:dyDescent="0.4">
      <c r="A167" s="115" t="s">
        <v>754</v>
      </c>
      <c r="B167" s="73" t="s">
        <v>297</v>
      </c>
      <c r="C167" s="375" t="s">
        <v>137</v>
      </c>
      <c r="D167" s="114">
        <v>81.209999999999994</v>
      </c>
      <c r="E167" s="367">
        <f>+'BPU BDS '!E166</f>
        <v>0</v>
      </c>
      <c r="F167" s="384">
        <f t="shared" ref="F167:F172" si="5">+D167*E167</f>
        <v>0</v>
      </c>
      <c r="H167" s="48">
        <v>7</v>
      </c>
    </row>
    <row r="168" spans="1:8" x14ac:dyDescent="0.4">
      <c r="A168" s="115" t="s">
        <v>755</v>
      </c>
      <c r="B168" s="50" t="s">
        <v>666</v>
      </c>
      <c r="C168" s="375" t="s">
        <v>137</v>
      </c>
      <c r="D168" s="114">
        <v>7</v>
      </c>
      <c r="E168" s="367">
        <f>+'BPU BDS '!E167</f>
        <v>0</v>
      </c>
      <c r="F168" s="384">
        <f t="shared" si="5"/>
        <v>0</v>
      </c>
      <c r="H168" s="48">
        <v>7</v>
      </c>
    </row>
    <row r="169" spans="1:8" x14ac:dyDescent="0.4">
      <c r="A169" s="115" t="s">
        <v>756</v>
      </c>
      <c r="B169" s="50" t="s">
        <v>667</v>
      </c>
      <c r="C169" s="375" t="s">
        <v>668</v>
      </c>
      <c r="D169" s="114">
        <v>22</v>
      </c>
      <c r="E169" s="367">
        <f>+'BPU BDS '!E168</f>
        <v>0</v>
      </c>
      <c r="F169" s="384">
        <f t="shared" si="5"/>
        <v>0</v>
      </c>
      <c r="H169" s="48"/>
    </row>
    <row r="170" spans="1:8" x14ac:dyDescent="0.4">
      <c r="A170" s="115" t="s">
        <v>757</v>
      </c>
      <c r="B170" s="50" t="s">
        <v>669</v>
      </c>
      <c r="C170" s="375" t="s">
        <v>137</v>
      </c>
      <c r="D170" s="114">
        <f>1.95*22</f>
        <v>42.9</v>
      </c>
      <c r="E170" s="367">
        <f>+'BPU BDS '!E169</f>
        <v>0</v>
      </c>
      <c r="F170" s="384">
        <f t="shared" si="5"/>
        <v>0</v>
      </c>
      <c r="H170" s="48">
        <v>41.400000000000006</v>
      </c>
    </row>
    <row r="171" spans="1:8" x14ac:dyDescent="0.4">
      <c r="A171" s="115" t="s">
        <v>758</v>
      </c>
      <c r="B171" s="50" t="s">
        <v>303</v>
      </c>
      <c r="C171" s="375" t="s">
        <v>94</v>
      </c>
      <c r="D171" s="114">
        <v>19</v>
      </c>
      <c r="E171" s="367">
        <f>+'BPU BDS '!E170</f>
        <v>0</v>
      </c>
      <c r="F171" s="384">
        <f t="shared" si="5"/>
        <v>0</v>
      </c>
      <c r="H171" s="48">
        <v>21</v>
      </c>
    </row>
    <row r="172" spans="1:8" ht="17.399999999999999" x14ac:dyDescent="0.4">
      <c r="A172" s="115" t="s">
        <v>759</v>
      </c>
      <c r="B172" s="50" t="s">
        <v>939</v>
      </c>
      <c r="C172" s="375" t="s">
        <v>50</v>
      </c>
      <c r="D172" s="114">
        <v>1.78</v>
      </c>
      <c r="E172" s="367">
        <f>+'BPU BDS '!E171</f>
        <v>0</v>
      </c>
      <c r="F172" s="384">
        <f t="shared" si="5"/>
        <v>0</v>
      </c>
      <c r="H172" s="48">
        <v>2.4500000000000002</v>
      </c>
    </row>
    <row r="173" spans="1:8" x14ac:dyDescent="0.4">
      <c r="A173" s="415" t="s">
        <v>271</v>
      </c>
      <c r="B173" s="61" t="s">
        <v>182</v>
      </c>
      <c r="C173" s="375"/>
      <c r="D173" s="384"/>
      <c r="E173" s="367"/>
      <c r="F173" s="384"/>
      <c r="H173" s="48"/>
    </row>
    <row r="174" spans="1:8" x14ac:dyDescent="0.4">
      <c r="A174" s="415" t="s">
        <v>750</v>
      </c>
      <c r="B174" s="61" t="s">
        <v>307</v>
      </c>
      <c r="C174" s="375"/>
      <c r="D174" s="384"/>
      <c r="E174" s="367"/>
      <c r="F174" s="384"/>
      <c r="H174" s="48"/>
    </row>
    <row r="175" spans="1:8" ht="33.6" x14ac:dyDescent="0.4">
      <c r="A175" s="115" t="s">
        <v>751</v>
      </c>
      <c r="B175" s="58" t="s">
        <v>952</v>
      </c>
      <c r="C175" s="57" t="s">
        <v>258</v>
      </c>
      <c r="D175" s="114">
        <v>1</v>
      </c>
      <c r="E175" s="367">
        <f>+'BPU BDS '!E174</f>
        <v>0</v>
      </c>
      <c r="F175" s="367">
        <f>+E175*D175</f>
        <v>0</v>
      </c>
    </row>
    <row r="176" spans="1:8" ht="33.6" x14ac:dyDescent="0.4">
      <c r="A176" s="115" t="s">
        <v>752</v>
      </c>
      <c r="B176" s="418" t="s">
        <v>671</v>
      </c>
      <c r="C176" s="57" t="s">
        <v>94</v>
      </c>
      <c r="D176" s="114">
        <v>4</v>
      </c>
      <c r="E176" s="367">
        <f>+'BPU BDS '!E175</f>
        <v>0</v>
      </c>
      <c r="F176" s="367">
        <f>+E176*D176</f>
        <v>0</v>
      </c>
    </row>
    <row r="177" spans="1:8" ht="33.6" x14ac:dyDescent="0.4">
      <c r="A177" s="115" t="s">
        <v>753</v>
      </c>
      <c r="B177" s="41" t="s">
        <v>710</v>
      </c>
      <c r="C177" s="57" t="s">
        <v>94</v>
      </c>
      <c r="D177" s="114">
        <v>7</v>
      </c>
      <c r="E177" s="367">
        <f>+'BPU BDS '!E176</f>
        <v>0</v>
      </c>
      <c r="F177" s="367">
        <f>+E177*D177</f>
        <v>0</v>
      </c>
    </row>
    <row r="178" spans="1:8" x14ac:dyDescent="0.4">
      <c r="A178" s="415" t="s">
        <v>760</v>
      </c>
      <c r="B178" s="442" t="s">
        <v>316</v>
      </c>
      <c r="C178" s="375"/>
      <c r="D178" s="114"/>
      <c r="E178" s="367"/>
      <c r="F178" s="384"/>
    </row>
    <row r="179" spans="1:8" ht="33.6" x14ac:dyDescent="0.4">
      <c r="A179" s="494" t="s">
        <v>761</v>
      </c>
      <c r="B179" s="41" t="s">
        <v>318</v>
      </c>
      <c r="C179" s="20" t="s">
        <v>94</v>
      </c>
      <c r="D179" s="114">
        <v>12</v>
      </c>
      <c r="E179" s="367">
        <f>+'BPU BDS '!E178</f>
        <v>0</v>
      </c>
      <c r="F179" s="474">
        <f>+E179*D179</f>
        <v>0</v>
      </c>
    </row>
    <row r="180" spans="1:8" ht="33.6" x14ac:dyDescent="0.4">
      <c r="A180" s="494" t="s">
        <v>762</v>
      </c>
      <c r="B180" s="41" t="s">
        <v>320</v>
      </c>
      <c r="C180" s="20" t="s">
        <v>94</v>
      </c>
      <c r="D180" s="114">
        <v>2</v>
      </c>
      <c r="E180" s="367">
        <f>+'BPU BDS '!E179</f>
        <v>0</v>
      </c>
      <c r="F180" s="474">
        <f>+E180*D180</f>
        <v>0</v>
      </c>
    </row>
    <row r="181" spans="1:8" ht="33.6" x14ac:dyDescent="0.4">
      <c r="A181" s="494" t="s">
        <v>763</v>
      </c>
      <c r="B181" s="41" t="s">
        <v>322</v>
      </c>
      <c r="C181" s="20" t="s">
        <v>94</v>
      </c>
      <c r="D181" s="114">
        <v>2</v>
      </c>
      <c r="E181" s="367">
        <f>+'BPU BDS '!E180</f>
        <v>0</v>
      </c>
      <c r="F181" s="474">
        <f>+E181*D181</f>
        <v>0</v>
      </c>
    </row>
    <row r="182" spans="1:8" ht="33.6" x14ac:dyDescent="0.4">
      <c r="A182" s="494" t="s">
        <v>764</v>
      </c>
      <c r="B182" s="41" t="s">
        <v>324</v>
      </c>
      <c r="C182" s="20" t="s">
        <v>94</v>
      </c>
      <c r="D182" s="114">
        <v>7</v>
      </c>
      <c r="E182" s="367">
        <f>+'BPU BDS '!E181</f>
        <v>0</v>
      </c>
      <c r="F182" s="474">
        <f>+E182*D182</f>
        <v>0</v>
      </c>
    </row>
    <row r="183" spans="1:8" ht="33.6" x14ac:dyDescent="0.4">
      <c r="A183" s="494" t="s">
        <v>765</v>
      </c>
      <c r="B183" s="41" t="s">
        <v>326</v>
      </c>
      <c r="C183" s="20" t="s">
        <v>94</v>
      </c>
      <c r="D183" s="114">
        <v>1</v>
      </c>
      <c r="E183" s="367">
        <f>+'BPU BDS '!E182</f>
        <v>0</v>
      </c>
      <c r="F183" s="474">
        <f>+E183*D183</f>
        <v>0</v>
      </c>
    </row>
    <row r="184" spans="1:8" x14ac:dyDescent="0.4">
      <c r="A184" s="415" t="s">
        <v>766</v>
      </c>
      <c r="B184" s="40" t="s">
        <v>295</v>
      </c>
      <c r="C184" s="375"/>
      <c r="D184" s="384"/>
      <c r="E184" s="367"/>
      <c r="F184" s="384"/>
      <c r="H184" s="30"/>
    </row>
    <row r="185" spans="1:8" x14ac:dyDescent="0.4">
      <c r="A185" s="115" t="s">
        <v>767</v>
      </c>
      <c r="B185" s="73" t="s">
        <v>297</v>
      </c>
      <c r="C185" s="375" t="s">
        <v>137</v>
      </c>
      <c r="D185" s="114">
        <v>5</v>
      </c>
      <c r="E185" s="367">
        <f>+'BPU BDS '!E184</f>
        <v>0</v>
      </c>
      <c r="F185" s="384">
        <f>+E185*D185</f>
        <v>0</v>
      </c>
      <c r="H185" s="30"/>
    </row>
    <row r="186" spans="1:8" x14ac:dyDescent="0.4">
      <c r="A186" s="115" t="s">
        <v>768</v>
      </c>
      <c r="B186" s="50" t="s">
        <v>621</v>
      </c>
      <c r="C186" s="375" t="s">
        <v>137</v>
      </c>
      <c r="D186" s="114">
        <v>5</v>
      </c>
      <c r="E186" s="367">
        <f>+'BPU BDS '!E185</f>
        <v>0</v>
      </c>
      <c r="F186" s="384">
        <f>+E186*D186</f>
        <v>0</v>
      </c>
      <c r="H186" s="30"/>
    </row>
    <row r="187" spans="1:8" x14ac:dyDescent="0.4">
      <c r="A187" s="115" t="s">
        <v>769</v>
      </c>
      <c r="B187" s="50" t="s">
        <v>667</v>
      </c>
      <c r="C187" s="375" t="s">
        <v>668</v>
      </c>
      <c r="D187" s="114">
        <v>21</v>
      </c>
      <c r="E187" s="367">
        <f>+'BPU BDS '!E186</f>
        <v>0</v>
      </c>
      <c r="F187" s="384">
        <f>+E187*D187</f>
        <v>0</v>
      </c>
      <c r="H187" s="30"/>
    </row>
    <row r="188" spans="1:8" x14ac:dyDescent="0.4">
      <c r="A188" s="115" t="s">
        <v>770</v>
      </c>
      <c r="B188" s="50" t="s">
        <v>301</v>
      </c>
      <c r="C188" s="375" t="s">
        <v>137</v>
      </c>
      <c r="D188" s="114">
        <f>1.95*21</f>
        <v>40.949999999999996</v>
      </c>
      <c r="E188" s="367">
        <f>+'BPU BDS '!E187</f>
        <v>0</v>
      </c>
      <c r="F188" s="384">
        <f>+E188*D188</f>
        <v>0</v>
      </c>
      <c r="H188" s="30"/>
    </row>
    <row r="189" spans="1:8" x14ac:dyDescent="0.4">
      <c r="A189" s="115" t="s">
        <v>771</v>
      </c>
      <c r="B189" s="50" t="s">
        <v>303</v>
      </c>
      <c r="C189" s="375" t="s">
        <v>334</v>
      </c>
      <c r="D189" s="114">
        <v>13</v>
      </c>
      <c r="E189" s="367">
        <f>+'BPU BDS '!E188</f>
        <v>0</v>
      </c>
      <c r="F189" s="384">
        <f>+E189*D189</f>
        <v>0</v>
      </c>
      <c r="H189" s="30"/>
    </row>
    <row r="190" spans="1:8" x14ac:dyDescent="0.4">
      <c r="A190" s="115"/>
      <c r="B190" s="75" t="s">
        <v>335</v>
      </c>
      <c r="C190" s="43"/>
      <c r="D190" s="384"/>
      <c r="E190" s="367"/>
      <c r="F190" s="486">
        <f>SUM(F151:F189)</f>
        <v>0</v>
      </c>
      <c r="H190" s="30"/>
    </row>
    <row r="191" spans="1:8" x14ac:dyDescent="0.4">
      <c r="A191" s="115"/>
      <c r="B191" s="59"/>
      <c r="C191" s="59"/>
      <c r="D191" s="384"/>
      <c r="E191" s="367"/>
      <c r="F191" s="384"/>
      <c r="H191" s="30"/>
    </row>
    <row r="192" spans="1:8" x14ac:dyDescent="0.4">
      <c r="A192" s="490" t="s">
        <v>336</v>
      </c>
      <c r="B192" s="61" t="s">
        <v>337</v>
      </c>
      <c r="C192" s="375"/>
      <c r="D192" s="384"/>
      <c r="E192" s="367"/>
      <c r="F192" s="384"/>
      <c r="H192" s="30"/>
    </row>
    <row r="193" spans="1:8" x14ac:dyDescent="0.4">
      <c r="A193" s="415" t="s">
        <v>338</v>
      </c>
      <c r="B193" s="61" t="s">
        <v>67</v>
      </c>
      <c r="C193" s="375"/>
      <c r="D193" s="384"/>
      <c r="E193" s="367"/>
      <c r="F193" s="384"/>
      <c r="H193" s="30"/>
    </row>
    <row r="194" spans="1:8" ht="17.399999999999999" x14ac:dyDescent="0.4">
      <c r="A194" s="115" t="s">
        <v>339</v>
      </c>
      <c r="B194" s="50" t="s">
        <v>340</v>
      </c>
      <c r="C194" s="375" t="s">
        <v>956</v>
      </c>
      <c r="D194" s="114">
        <f>(((13.2+49+18.44+15.08+13.96+12.28)*3.42)+((8.25+6.5+6.8+10.39)*(3.42-1.8)))</f>
        <v>468.846</v>
      </c>
      <c r="E194" s="367">
        <f>+'BPU BDS '!E192</f>
        <v>0</v>
      </c>
      <c r="F194" s="384">
        <f>+D194*E194</f>
        <v>0</v>
      </c>
      <c r="G194" s="29">
        <f>+'[4]BDS Kamenge métre'!I600</f>
        <v>688.7974999999999</v>
      </c>
      <c r="H194" s="30"/>
    </row>
    <row r="195" spans="1:8" ht="17.399999999999999" x14ac:dyDescent="0.4">
      <c r="A195" s="115" t="s">
        <v>341</v>
      </c>
      <c r="B195" s="416" t="s">
        <v>693</v>
      </c>
      <c r="C195" s="375" t="s">
        <v>956</v>
      </c>
      <c r="D195" s="114">
        <v>257.54000000000002</v>
      </c>
      <c r="E195" s="367">
        <f>+'BPU BDS '!E193</f>
        <v>0</v>
      </c>
      <c r="F195" s="384">
        <f>+D195*E195</f>
        <v>0</v>
      </c>
      <c r="G195" s="29">
        <f>+'[4]BDS Kamenge métre'!I601</f>
        <v>233.55</v>
      </c>
      <c r="H195" s="30"/>
    </row>
    <row r="196" spans="1:8" ht="17.399999999999999" x14ac:dyDescent="0.4">
      <c r="A196" s="115" t="s">
        <v>343</v>
      </c>
      <c r="B196" s="50" t="s">
        <v>344</v>
      </c>
      <c r="C196" s="375" t="s">
        <v>956</v>
      </c>
      <c r="D196" s="114">
        <v>178.75</v>
      </c>
      <c r="E196" s="367">
        <f>+'BPU BDS '!E194</f>
        <v>0</v>
      </c>
      <c r="F196" s="384">
        <f>+D196*E196</f>
        <v>0</v>
      </c>
      <c r="G196" s="29"/>
      <c r="H196" s="30"/>
    </row>
    <row r="197" spans="1:8" x14ac:dyDescent="0.4">
      <c r="A197" s="115" t="s">
        <v>345</v>
      </c>
      <c r="B197" s="50" t="s">
        <v>833</v>
      </c>
      <c r="C197" s="375" t="s">
        <v>21</v>
      </c>
      <c r="D197" s="114">
        <v>1</v>
      </c>
      <c r="E197" s="367">
        <f>+'BPU BDS '!E195</f>
        <v>0</v>
      </c>
      <c r="F197" s="384">
        <f>+D197*E197</f>
        <v>0</v>
      </c>
      <c r="G197" s="29"/>
      <c r="H197" s="30"/>
    </row>
    <row r="198" spans="1:8" ht="17.399999999999999" x14ac:dyDescent="0.4">
      <c r="A198" s="115" t="s">
        <v>673</v>
      </c>
      <c r="B198" s="417" t="s">
        <v>672</v>
      </c>
      <c r="C198" s="403" t="s">
        <v>956</v>
      </c>
      <c r="D198" s="477">
        <f>(18.99+31.27+24.04+12.75+10.68)*3.4</f>
        <v>332.28199999999998</v>
      </c>
      <c r="E198" s="367">
        <f>+'BPU BDS '!E196</f>
        <v>0</v>
      </c>
      <c r="F198" s="384">
        <f>+D198*E198</f>
        <v>0</v>
      </c>
      <c r="G198" s="29"/>
      <c r="H198" s="30"/>
    </row>
    <row r="199" spans="1:8" x14ac:dyDescent="0.4">
      <c r="A199" s="415" t="s">
        <v>610</v>
      </c>
      <c r="B199" s="61" t="s">
        <v>182</v>
      </c>
      <c r="C199" s="375"/>
      <c r="D199" s="384"/>
      <c r="E199" s="367"/>
      <c r="F199" s="384"/>
      <c r="G199" s="29" t="e">
        <f>+'[4]BDS Kamenge métre'!I602</f>
        <v>#REF!</v>
      </c>
      <c r="H199" s="30"/>
    </row>
    <row r="200" spans="1:8" ht="17.399999999999999" x14ac:dyDescent="0.4">
      <c r="A200" s="115" t="s">
        <v>611</v>
      </c>
      <c r="B200" s="416" t="s">
        <v>712</v>
      </c>
      <c r="C200" s="403" t="s">
        <v>956</v>
      </c>
      <c r="D200" s="477">
        <f>D145+D96</f>
        <v>879.86799999999994</v>
      </c>
      <c r="E200" s="367">
        <f>+'BPU BDS '!E198</f>
        <v>0</v>
      </c>
      <c r="F200" s="384">
        <f>+D200*E200</f>
        <v>0</v>
      </c>
      <c r="G200" s="29">
        <f>+'[4]BDS Kamenge métre'!I603</f>
        <v>439.92099999999999</v>
      </c>
      <c r="H200" s="30"/>
    </row>
    <row r="201" spans="1:8" ht="17.399999999999999" x14ac:dyDescent="0.4">
      <c r="A201" s="115" t="s">
        <v>612</v>
      </c>
      <c r="B201" s="50" t="s">
        <v>344</v>
      </c>
      <c r="C201" s="375" t="s">
        <v>956</v>
      </c>
      <c r="D201" s="114">
        <v>150.82</v>
      </c>
      <c r="E201" s="367">
        <f>+'BPU BDS '!E199</f>
        <v>0</v>
      </c>
      <c r="F201" s="384">
        <f>+D201*E201</f>
        <v>0</v>
      </c>
      <c r="G201" s="29"/>
      <c r="H201" s="30"/>
    </row>
    <row r="202" spans="1:8" x14ac:dyDescent="0.4">
      <c r="A202" s="115"/>
      <c r="B202" s="75" t="s">
        <v>347</v>
      </c>
      <c r="C202" s="43"/>
      <c r="D202" s="384"/>
      <c r="E202" s="367"/>
      <c r="F202" s="486">
        <f>SUM(F194:F201)</f>
        <v>0</v>
      </c>
      <c r="H202" s="30"/>
    </row>
    <row r="203" spans="1:8" x14ac:dyDescent="0.4">
      <c r="A203" s="115"/>
      <c r="B203" s="37"/>
      <c r="C203" s="381"/>
      <c r="D203" s="478"/>
      <c r="E203" s="367"/>
      <c r="F203" s="478"/>
      <c r="H203" s="30"/>
    </row>
    <row r="204" spans="1:8" x14ac:dyDescent="0.4">
      <c r="A204" s="490" t="s">
        <v>348</v>
      </c>
      <c r="B204" s="61" t="s">
        <v>349</v>
      </c>
      <c r="C204" s="375"/>
      <c r="D204" s="384"/>
      <c r="E204" s="367"/>
      <c r="F204" s="384"/>
      <c r="H204" s="30"/>
    </row>
    <row r="205" spans="1:8" x14ac:dyDescent="0.4">
      <c r="A205" s="415" t="s">
        <v>350</v>
      </c>
      <c r="B205" s="61" t="s">
        <v>67</v>
      </c>
      <c r="C205" s="375"/>
      <c r="D205" s="384"/>
      <c r="E205" s="367"/>
      <c r="F205" s="384"/>
      <c r="H205" s="30"/>
    </row>
    <row r="206" spans="1:8" x14ac:dyDescent="0.4">
      <c r="A206" s="415" t="s">
        <v>351</v>
      </c>
      <c r="B206" s="40" t="s">
        <v>352</v>
      </c>
      <c r="C206" s="375"/>
      <c r="D206" s="384"/>
      <c r="E206" s="367"/>
      <c r="F206" s="384"/>
      <c r="H206" s="30"/>
    </row>
    <row r="207" spans="1:8" x14ac:dyDescent="0.4">
      <c r="A207" s="115" t="s">
        <v>773</v>
      </c>
      <c r="B207" s="50" t="s">
        <v>960</v>
      </c>
      <c r="C207" s="375" t="s">
        <v>355</v>
      </c>
      <c r="D207" s="114">
        <v>1</v>
      </c>
      <c r="E207" s="367">
        <f>+'BPU BDS '!E205</f>
        <v>0</v>
      </c>
      <c r="F207" s="384">
        <f>+E207*D207</f>
        <v>0</v>
      </c>
      <c r="H207" s="30"/>
    </row>
    <row r="208" spans="1:8" x14ac:dyDescent="0.4">
      <c r="A208" s="115" t="s">
        <v>774</v>
      </c>
      <c r="B208" s="41" t="s">
        <v>896</v>
      </c>
      <c r="C208" s="57" t="s">
        <v>355</v>
      </c>
      <c r="D208" s="367">
        <v>1</v>
      </c>
      <c r="E208" s="367">
        <f>+'BPU BDS '!E206</f>
        <v>0</v>
      </c>
      <c r="F208" s="367">
        <f>+E208*D208</f>
        <v>0</v>
      </c>
      <c r="H208" s="30"/>
    </row>
    <row r="209" spans="1:8" x14ac:dyDescent="0.4">
      <c r="A209" s="415" t="s">
        <v>353</v>
      </c>
      <c r="B209" s="40" t="s">
        <v>363</v>
      </c>
      <c r="C209" s="403"/>
      <c r="D209" s="419"/>
      <c r="E209" s="367"/>
      <c r="F209" s="384"/>
      <c r="H209" s="30"/>
    </row>
    <row r="210" spans="1:8" ht="33.6" x14ac:dyDescent="0.4">
      <c r="A210" s="115" t="s">
        <v>772</v>
      </c>
      <c r="B210" s="41" t="s">
        <v>702</v>
      </c>
      <c r="C210" s="386" t="s">
        <v>355</v>
      </c>
      <c r="D210" s="422">
        <v>1</v>
      </c>
      <c r="E210" s="367">
        <f>+'BPU BDS '!E208</f>
        <v>0</v>
      </c>
      <c r="F210" s="367">
        <f>+E210*D210</f>
        <v>0</v>
      </c>
      <c r="H210" s="30"/>
    </row>
    <row r="211" spans="1:8" x14ac:dyDescent="0.4">
      <c r="A211" s="415" t="s">
        <v>356</v>
      </c>
      <c r="B211" s="61" t="s">
        <v>370</v>
      </c>
      <c r="C211" s="375"/>
      <c r="D211" s="384"/>
      <c r="E211" s="367"/>
      <c r="F211" s="384"/>
      <c r="H211" s="30"/>
    </row>
    <row r="212" spans="1:8" x14ac:dyDescent="0.4">
      <c r="A212" s="115" t="s">
        <v>775</v>
      </c>
      <c r="B212" s="50" t="s">
        <v>372</v>
      </c>
      <c r="C212" s="375" t="s">
        <v>334</v>
      </c>
      <c r="D212" s="477">
        <v>2</v>
      </c>
      <c r="E212" s="367">
        <f>+'BPU BDS '!E210</f>
        <v>0</v>
      </c>
      <c r="F212" s="384">
        <f>+D212*E212</f>
        <v>0</v>
      </c>
      <c r="H212" s="30"/>
    </row>
    <row r="213" spans="1:8" x14ac:dyDescent="0.4">
      <c r="A213" s="115" t="s">
        <v>776</v>
      </c>
      <c r="B213" s="50" t="s">
        <v>374</v>
      </c>
      <c r="C213" s="375" t="s">
        <v>334</v>
      </c>
      <c r="D213" s="477">
        <v>1</v>
      </c>
      <c r="E213" s="367">
        <f>+'BPU BDS '!E211</f>
        <v>0</v>
      </c>
      <c r="F213" s="384">
        <f>+D213*E213</f>
        <v>0</v>
      </c>
      <c r="H213" s="30"/>
    </row>
    <row r="214" spans="1:8" x14ac:dyDescent="0.4">
      <c r="A214" s="115" t="s">
        <v>777</v>
      </c>
      <c r="B214" s="50" t="s">
        <v>376</v>
      </c>
      <c r="C214" s="375" t="s">
        <v>334</v>
      </c>
      <c r="D214" s="477">
        <v>1</v>
      </c>
      <c r="E214" s="367">
        <f>+'BPU BDS '!E212</f>
        <v>0</v>
      </c>
      <c r="F214" s="384">
        <f>+D214*E214</f>
        <v>0</v>
      </c>
      <c r="H214" s="30"/>
    </row>
    <row r="215" spans="1:8" x14ac:dyDescent="0.4">
      <c r="A215" s="115" t="s">
        <v>778</v>
      </c>
      <c r="B215" s="50" t="s">
        <v>378</v>
      </c>
      <c r="C215" s="375" t="s">
        <v>334</v>
      </c>
      <c r="D215" s="477">
        <v>2</v>
      </c>
      <c r="E215" s="367">
        <f>+'BPU BDS '!E213</f>
        <v>0</v>
      </c>
      <c r="F215" s="384">
        <f>+D215*E215</f>
        <v>0</v>
      </c>
      <c r="H215" s="30"/>
    </row>
    <row r="216" spans="1:8" x14ac:dyDescent="0.4">
      <c r="A216" s="115" t="s">
        <v>779</v>
      </c>
      <c r="B216" s="50" t="s">
        <v>380</v>
      </c>
      <c r="C216" s="375" t="s">
        <v>334</v>
      </c>
      <c r="D216" s="477">
        <v>1</v>
      </c>
      <c r="E216" s="367">
        <f>+'BPU BDS '!E214</f>
        <v>0</v>
      </c>
      <c r="F216" s="384">
        <f>+D216*E216</f>
        <v>0</v>
      </c>
      <c r="H216" s="30"/>
    </row>
    <row r="217" spans="1:8" x14ac:dyDescent="0.4">
      <c r="A217" s="415" t="s">
        <v>381</v>
      </c>
      <c r="B217" s="61" t="s">
        <v>182</v>
      </c>
      <c r="C217" s="375"/>
      <c r="D217" s="419"/>
      <c r="E217" s="367"/>
      <c r="F217" s="384"/>
      <c r="H217" s="30"/>
    </row>
    <row r="218" spans="1:8" x14ac:dyDescent="0.4">
      <c r="A218" s="415" t="s">
        <v>382</v>
      </c>
      <c r="B218" s="40" t="s">
        <v>352</v>
      </c>
      <c r="C218" s="375"/>
      <c r="D218" s="384"/>
      <c r="E218" s="367"/>
      <c r="F218" s="384"/>
      <c r="H218" s="30"/>
    </row>
    <row r="219" spans="1:8" ht="33.6" x14ac:dyDescent="0.4">
      <c r="A219" s="115" t="s">
        <v>780</v>
      </c>
      <c r="B219" s="41" t="s">
        <v>701</v>
      </c>
      <c r="C219" s="57" t="s">
        <v>355</v>
      </c>
      <c r="D219" s="367">
        <v>1</v>
      </c>
      <c r="E219" s="367">
        <f>+'BPU BDS '!E217</f>
        <v>0</v>
      </c>
      <c r="F219" s="367">
        <f>+D219*E219</f>
        <v>0</v>
      </c>
      <c r="H219" s="30"/>
    </row>
    <row r="220" spans="1:8" x14ac:dyDescent="0.4">
      <c r="A220" s="415" t="s">
        <v>383</v>
      </c>
      <c r="B220" s="40" t="s">
        <v>363</v>
      </c>
      <c r="C220" s="386"/>
      <c r="D220" s="422"/>
      <c r="E220" s="367"/>
      <c r="F220" s="367"/>
      <c r="H220" s="30"/>
    </row>
    <row r="221" spans="1:8" ht="33.6" x14ac:dyDescent="0.4">
      <c r="A221" s="115" t="s">
        <v>781</v>
      </c>
      <c r="B221" s="41" t="s">
        <v>703</v>
      </c>
      <c r="C221" s="386" t="s">
        <v>355</v>
      </c>
      <c r="D221" s="422">
        <v>1</v>
      </c>
      <c r="E221" s="367">
        <f>+'BPU BDS '!E219</f>
        <v>0</v>
      </c>
      <c r="F221" s="367">
        <f>+D221*E221</f>
        <v>0</v>
      </c>
      <c r="H221" s="30"/>
    </row>
    <row r="222" spans="1:8" x14ac:dyDescent="0.4">
      <c r="A222" s="415" t="s">
        <v>782</v>
      </c>
      <c r="B222" s="61" t="s">
        <v>370</v>
      </c>
      <c r="C222" s="57"/>
      <c r="D222" s="367"/>
      <c r="E222" s="367"/>
      <c r="F222" s="367"/>
      <c r="H222" s="30"/>
    </row>
    <row r="223" spans="1:8" x14ac:dyDescent="0.4">
      <c r="A223" s="115" t="s">
        <v>783</v>
      </c>
      <c r="B223" s="50" t="s">
        <v>372</v>
      </c>
      <c r="C223" s="57" t="s">
        <v>94</v>
      </c>
      <c r="D223" s="477">
        <v>3</v>
      </c>
      <c r="E223" s="367">
        <f>+'BPU BDS '!E221</f>
        <v>0</v>
      </c>
      <c r="F223" s="367">
        <f>+D223*E223</f>
        <v>0</v>
      </c>
      <c r="H223" s="30"/>
    </row>
    <row r="224" spans="1:8" x14ac:dyDescent="0.4">
      <c r="A224" s="115" t="s">
        <v>784</v>
      </c>
      <c r="B224" s="50" t="s">
        <v>376</v>
      </c>
      <c r="C224" s="57" t="s">
        <v>94</v>
      </c>
      <c r="D224" s="477">
        <v>1</v>
      </c>
      <c r="E224" s="367">
        <f>+'BPU BDS '!E222</f>
        <v>0</v>
      </c>
      <c r="F224" s="367">
        <f>+D224*E224</f>
        <v>0</v>
      </c>
      <c r="H224" s="30"/>
    </row>
    <row r="225" spans="1:15" x14ac:dyDescent="0.4">
      <c r="A225" s="115" t="s">
        <v>785</v>
      </c>
      <c r="B225" s="50" t="s">
        <v>378</v>
      </c>
      <c r="C225" s="57" t="s">
        <v>94</v>
      </c>
      <c r="D225" s="477">
        <v>2</v>
      </c>
      <c r="E225" s="367">
        <f>+'BPU BDS '!E223</f>
        <v>0</v>
      </c>
      <c r="F225" s="367">
        <f>+D225*E225</f>
        <v>0</v>
      </c>
      <c r="H225" s="30"/>
    </row>
    <row r="226" spans="1:15" x14ac:dyDescent="0.4">
      <c r="A226" s="115" t="s">
        <v>786</v>
      </c>
      <c r="B226" s="50" t="s">
        <v>380</v>
      </c>
      <c r="C226" s="57" t="s">
        <v>94</v>
      </c>
      <c r="D226" s="477">
        <v>1</v>
      </c>
      <c r="E226" s="367">
        <f>+'BPU BDS '!E224</f>
        <v>0</v>
      </c>
      <c r="F226" s="367">
        <f>+D226*E226</f>
        <v>0</v>
      </c>
      <c r="H226" s="30"/>
    </row>
    <row r="227" spans="1:15" x14ac:dyDescent="0.4">
      <c r="A227" s="115"/>
      <c r="B227" s="63" t="s">
        <v>391</v>
      </c>
      <c r="C227" s="43"/>
      <c r="D227" s="384"/>
      <c r="E227" s="384"/>
      <c r="F227" s="495">
        <f>SUM(F207:F226)</f>
        <v>0</v>
      </c>
      <c r="G227" s="496"/>
      <c r="H227" s="30"/>
      <c r="O227" s="496"/>
    </row>
    <row r="228" spans="1:15" x14ac:dyDescent="0.4">
      <c r="A228" s="497"/>
      <c r="B228" s="425"/>
      <c r="C228" s="426"/>
      <c r="D228" s="428"/>
      <c r="E228" s="428"/>
      <c r="F228" s="395"/>
      <c r="H228" s="30"/>
    </row>
    <row r="229" spans="1:15" x14ac:dyDescent="0.4">
      <c r="A229" s="467" t="s">
        <v>392</v>
      </c>
      <c r="B229" s="430" t="s">
        <v>393</v>
      </c>
      <c r="C229" s="3"/>
      <c r="D229" s="3"/>
      <c r="E229" s="431"/>
      <c r="F229" s="498"/>
    </row>
    <row r="230" spans="1:15" x14ac:dyDescent="0.4">
      <c r="A230" s="468" t="s">
        <v>394</v>
      </c>
      <c r="B230" s="433" t="s">
        <v>395</v>
      </c>
      <c r="C230" s="434"/>
      <c r="D230" s="434"/>
      <c r="E230" s="434"/>
      <c r="F230" s="434"/>
    </row>
    <row r="231" spans="1:15" s="31" customFormat="1" ht="33.6" x14ac:dyDescent="0.3">
      <c r="A231" s="378" t="s">
        <v>396</v>
      </c>
      <c r="B231" s="55" t="s">
        <v>397</v>
      </c>
      <c r="C231" s="16" t="s">
        <v>13</v>
      </c>
      <c r="D231" s="16" t="s">
        <v>14</v>
      </c>
      <c r="E231" s="359" t="s">
        <v>873</v>
      </c>
      <c r="F231" s="359" t="s">
        <v>959</v>
      </c>
    </row>
    <row r="232" spans="1:15" x14ac:dyDescent="0.4">
      <c r="A232" s="383" t="s">
        <v>400</v>
      </c>
      <c r="B232" s="437" t="s">
        <v>401</v>
      </c>
      <c r="C232" s="33"/>
      <c r="D232" s="438"/>
      <c r="E232" s="439"/>
      <c r="F232" s="368"/>
    </row>
    <row r="233" spans="1:15" ht="33.6" x14ac:dyDescent="0.4">
      <c r="A233" s="378" t="s">
        <v>402</v>
      </c>
      <c r="B233" s="34" t="s">
        <v>403</v>
      </c>
      <c r="C233" s="57" t="s">
        <v>355</v>
      </c>
      <c r="D233" s="441">
        <v>1</v>
      </c>
      <c r="E233" s="367"/>
      <c r="F233" s="367">
        <f>+E233*D233</f>
        <v>0</v>
      </c>
    </row>
    <row r="234" spans="1:15" ht="33.6" x14ac:dyDescent="0.4">
      <c r="A234" s="378" t="s">
        <v>404</v>
      </c>
      <c r="B234" s="41" t="s">
        <v>818</v>
      </c>
      <c r="C234" s="57" t="s">
        <v>137</v>
      </c>
      <c r="D234" s="441">
        <v>55</v>
      </c>
      <c r="E234" s="367"/>
      <c r="F234" s="367">
        <f>+E234*D234</f>
        <v>0</v>
      </c>
    </row>
    <row r="235" spans="1:15" ht="33.6" x14ac:dyDescent="0.4">
      <c r="A235" s="378" t="s">
        <v>406</v>
      </c>
      <c r="B235" s="41" t="s">
        <v>819</v>
      </c>
      <c r="C235" s="57" t="s">
        <v>334</v>
      </c>
      <c r="D235" s="441">
        <v>1</v>
      </c>
      <c r="E235" s="367"/>
      <c r="F235" s="367">
        <f>+E235*D235</f>
        <v>0</v>
      </c>
    </row>
    <row r="236" spans="1:15" x14ac:dyDescent="0.4">
      <c r="A236" s="383" t="s">
        <v>408</v>
      </c>
      <c r="B236" s="442" t="s">
        <v>409</v>
      </c>
      <c r="C236" s="57"/>
      <c r="D236" s="441"/>
      <c r="E236" s="367"/>
      <c r="F236" s="367"/>
    </row>
    <row r="237" spans="1:15" ht="50.4" x14ac:dyDescent="0.4">
      <c r="A237" s="57" t="s">
        <v>410</v>
      </c>
      <c r="B237" s="64" t="s">
        <v>820</v>
      </c>
      <c r="C237" s="57" t="s">
        <v>355</v>
      </c>
      <c r="D237" s="441">
        <v>1</v>
      </c>
      <c r="E237" s="367"/>
      <c r="F237" s="367">
        <f>+E237*D237</f>
        <v>0</v>
      </c>
    </row>
    <row r="238" spans="1:15" x14ac:dyDescent="0.4">
      <c r="A238" s="364" t="s">
        <v>412</v>
      </c>
      <c r="B238" s="442" t="s">
        <v>413</v>
      </c>
      <c r="C238" s="57"/>
      <c r="D238" s="441"/>
      <c r="E238" s="367"/>
      <c r="F238" s="367"/>
    </row>
    <row r="239" spans="1:15" x14ac:dyDescent="0.4">
      <c r="A239" s="364"/>
      <c r="B239" s="41" t="s">
        <v>821</v>
      </c>
      <c r="C239" s="57" t="s">
        <v>355</v>
      </c>
      <c r="D239" s="441">
        <v>1</v>
      </c>
      <c r="E239" s="367"/>
      <c r="F239" s="367">
        <f>+E239*D239</f>
        <v>0</v>
      </c>
    </row>
    <row r="240" spans="1:15" x14ac:dyDescent="0.4">
      <c r="A240" s="383" t="s">
        <v>422</v>
      </c>
      <c r="B240" s="40" t="s">
        <v>423</v>
      </c>
      <c r="C240" s="57"/>
      <c r="D240" s="441"/>
      <c r="E240" s="367"/>
      <c r="F240" s="367"/>
    </row>
    <row r="241" spans="1:6" x14ac:dyDescent="0.4">
      <c r="A241" s="378" t="s">
        <v>424</v>
      </c>
      <c r="B241" s="41" t="s">
        <v>425</v>
      </c>
      <c r="C241" s="57" t="s">
        <v>355</v>
      </c>
      <c r="D241" s="441">
        <v>1</v>
      </c>
      <c r="E241" s="367"/>
      <c r="F241" s="367">
        <f>+E241*D241</f>
        <v>0</v>
      </c>
    </row>
    <row r="242" spans="1:6" x14ac:dyDescent="0.4">
      <c r="A242" s="57" t="s">
        <v>427</v>
      </c>
      <c r="B242" s="418" t="s">
        <v>428</v>
      </c>
      <c r="C242" s="57" t="s">
        <v>355</v>
      </c>
      <c r="D242" s="441">
        <v>1</v>
      </c>
      <c r="E242" s="367"/>
      <c r="F242" s="367">
        <f>+E242*D242</f>
        <v>0</v>
      </c>
    </row>
    <row r="243" spans="1:6" x14ac:dyDescent="0.4">
      <c r="A243" s="378" t="s">
        <v>429</v>
      </c>
      <c r="B243" s="41" t="s">
        <v>430</v>
      </c>
      <c r="C243" s="57" t="s">
        <v>355</v>
      </c>
      <c r="D243" s="441">
        <v>1</v>
      </c>
      <c r="E243" s="367"/>
      <c r="F243" s="367">
        <f>+E243*D243</f>
        <v>0</v>
      </c>
    </row>
    <row r="244" spans="1:6" x14ac:dyDescent="0.4">
      <c r="A244" s="378" t="s">
        <v>431</v>
      </c>
      <c r="B244" s="34" t="s">
        <v>432</v>
      </c>
      <c r="C244" s="57" t="s">
        <v>355</v>
      </c>
      <c r="D244" s="441">
        <v>1</v>
      </c>
      <c r="E244" s="367"/>
      <c r="F244" s="367">
        <f>+E244*D244</f>
        <v>0</v>
      </c>
    </row>
    <row r="245" spans="1:6" x14ac:dyDescent="0.4">
      <c r="A245" s="383" t="s">
        <v>433</v>
      </c>
      <c r="B245" s="40" t="s">
        <v>434</v>
      </c>
      <c r="C245" s="57"/>
      <c r="D245" s="441"/>
      <c r="E245" s="367"/>
      <c r="F245" s="367"/>
    </row>
    <row r="246" spans="1:6" x14ac:dyDescent="0.4">
      <c r="A246" s="378" t="s">
        <v>435</v>
      </c>
      <c r="B246" s="41" t="s">
        <v>436</v>
      </c>
      <c r="C246" s="57" t="s">
        <v>355</v>
      </c>
      <c r="D246" s="441">
        <v>1</v>
      </c>
      <c r="E246" s="367"/>
      <c r="F246" s="367">
        <f>+E246*D246</f>
        <v>0</v>
      </c>
    </row>
    <row r="247" spans="1:6" x14ac:dyDescent="0.4">
      <c r="A247" s="383" t="s">
        <v>437</v>
      </c>
      <c r="B247" s="40" t="s">
        <v>438</v>
      </c>
      <c r="C247" s="57"/>
      <c r="D247" s="441"/>
      <c r="E247" s="443"/>
      <c r="F247" s="367"/>
    </row>
    <row r="248" spans="1:6" x14ac:dyDescent="0.4">
      <c r="A248" s="378" t="s">
        <v>439</v>
      </c>
      <c r="B248" s="435" t="s">
        <v>440</v>
      </c>
      <c r="C248" s="57" t="s">
        <v>334</v>
      </c>
      <c r="D248" s="441">
        <v>52</v>
      </c>
      <c r="E248" s="367"/>
      <c r="F248" s="367">
        <f>+E248*D248</f>
        <v>0</v>
      </c>
    </row>
    <row r="249" spans="1:6" x14ac:dyDescent="0.4">
      <c r="A249" s="378" t="s">
        <v>441</v>
      </c>
      <c r="B249" s="435" t="s">
        <v>442</v>
      </c>
      <c r="C249" s="57" t="s">
        <v>334</v>
      </c>
      <c r="D249" s="441">
        <v>12</v>
      </c>
      <c r="E249" s="367"/>
      <c r="F249" s="367">
        <f>+E249*D249</f>
        <v>0</v>
      </c>
    </row>
    <row r="250" spans="1:6" x14ac:dyDescent="0.4">
      <c r="A250" s="364" t="s">
        <v>443</v>
      </c>
      <c r="B250" s="40" t="s">
        <v>444</v>
      </c>
      <c r="C250" s="57"/>
      <c r="D250" s="441"/>
      <c r="E250" s="367"/>
      <c r="F250" s="367"/>
    </row>
    <row r="251" spans="1:6" x14ac:dyDescent="0.4">
      <c r="A251" s="378" t="s">
        <v>445</v>
      </c>
      <c r="B251" s="416" t="s">
        <v>446</v>
      </c>
      <c r="C251" s="57" t="s">
        <v>334</v>
      </c>
      <c r="D251" s="441">
        <v>14</v>
      </c>
      <c r="E251" s="367"/>
      <c r="F251" s="367">
        <f>+E251*D251</f>
        <v>0</v>
      </c>
    </row>
    <row r="252" spans="1:6" x14ac:dyDescent="0.4">
      <c r="A252" s="378" t="s">
        <v>447</v>
      </c>
      <c r="B252" s="416" t="s">
        <v>448</v>
      </c>
      <c r="C252" s="57" t="s">
        <v>334</v>
      </c>
      <c r="D252" s="441">
        <v>7</v>
      </c>
      <c r="E252" s="367"/>
      <c r="F252" s="367">
        <f>+E252*D252</f>
        <v>0</v>
      </c>
    </row>
    <row r="253" spans="1:6" x14ac:dyDescent="0.4">
      <c r="A253" s="378" t="s">
        <v>451</v>
      </c>
      <c r="B253" s="440" t="s">
        <v>452</v>
      </c>
      <c r="C253" s="57" t="s">
        <v>334</v>
      </c>
      <c r="D253" s="441">
        <v>1</v>
      </c>
      <c r="E253" s="367"/>
      <c r="F253" s="367">
        <f>+E253*D253</f>
        <v>0</v>
      </c>
    </row>
    <row r="254" spans="1:6" x14ac:dyDescent="0.4">
      <c r="A254" s="383" t="s">
        <v>453</v>
      </c>
      <c r="B254" s="40" t="s">
        <v>454</v>
      </c>
      <c r="C254" s="57"/>
      <c r="D254" s="441"/>
      <c r="E254" s="367"/>
      <c r="F254" s="367"/>
    </row>
    <row r="255" spans="1:6" x14ac:dyDescent="0.4">
      <c r="A255" s="375" t="s">
        <v>455</v>
      </c>
      <c r="B255" s="50" t="s">
        <v>456</v>
      </c>
      <c r="C255" s="57" t="s">
        <v>334</v>
      </c>
      <c r="D255" s="441">
        <v>32</v>
      </c>
      <c r="E255" s="367"/>
      <c r="F255" s="367">
        <f>+E255*D255</f>
        <v>0</v>
      </c>
    </row>
    <row r="256" spans="1:6" x14ac:dyDescent="0.4">
      <c r="A256" s="383" t="s">
        <v>457</v>
      </c>
      <c r="B256" s="444" t="s">
        <v>458</v>
      </c>
      <c r="C256" s="57"/>
      <c r="D256" s="441"/>
      <c r="E256" s="367"/>
      <c r="F256" s="367"/>
    </row>
    <row r="257" spans="1:15" x14ac:dyDescent="0.4">
      <c r="A257" s="469" t="s">
        <v>459</v>
      </c>
      <c r="B257" s="416" t="s">
        <v>622</v>
      </c>
      <c r="C257" s="126" t="s">
        <v>334</v>
      </c>
      <c r="D257" s="441">
        <v>23</v>
      </c>
      <c r="E257" s="367"/>
      <c r="F257" s="367">
        <f>+E257*D257</f>
        <v>0</v>
      </c>
    </row>
    <row r="258" spans="1:15" x14ac:dyDescent="0.4">
      <c r="A258" s="469" t="s">
        <v>461</v>
      </c>
      <c r="B258" s="416" t="s">
        <v>462</v>
      </c>
      <c r="C258" s="126" t="s">
        <v>334</v>
      </c>
      <c r="D258" s="441">
        <v>2</v>
      </c>
      <c r="E258" s="367"/>
      <c r="F258" s="367">
        <f>+E258*D258</f>
        <v>0</v>
      </c>
    </row>
    <row r="259" spans="1:15" x14ac:dyDescent="0.4">
      <c r="A259" s="469" t="s">
        <v>463</v>
      </c>
      <c r="B259" s="416" t="s">
        <v>464</v>
      </c>
      <c r="C259" s="126" t="s">
        <v>334</v>
      </c>
      <c r="D259" s="441">
        <v>5</v>
      </c>
      <c r="E259" s="367"/>
      <c r="F259" s="367">
        <f>+E259*D259</f>
        <v>0</v>
      </c>
    </row>
    <row r="260" spans="1:15" x14ac:dyDescent="0.4">
      <c r="A260" s="470" t="s">
        <v>465</v>
      </c>
      <c r="B260" s="40" t="s">
        <v>822</v>
      </c>
      <c r="C260" s="126"/>
      <c r="D260" s="441"/>
      <c r="E260" s="367"/>
      <c r="F260" s="367"/>
    </row>
    <row r="261" spans="1:15" x14ac:dyDescent="0.4">
      <c r="A261" s="471" t="s">
        <v>467</v>
      </c>
      <c r="B261" s="416" t="s">
        <v>850</v>
      </c>
      <c r="C261" s="126" t="s">
        <v>355</v>
      </c>
      <c r="D261" s="441">
        <v>1</v>
      </c>
      <c r="E261" s="367"/>
      <c r="F261" s="367">
        <f>+E261*D261</f>
        <v>0</v>
      </c>
    </row>
    <row r="262" spans="1:15" x14ac:dyDescent="0.4">
      <c r="A262" s="471" t="s">
        <v>469</v>
      </c>
      <c r="B262" s="416" t="s">
        <v>470</v>
      </c>
      <c r="C262" s="126" t="s">
        <v>334</v>
      </c>
      <c r="D262" s="441">
        <v>10</v>
      </c>
      <c r="E262" s="367"/>
      <c r="F262" s="367">
        <f>+E262*D262</f>
        <v>0</v>
      </c>
    </row>
    <row r="264" spans="1:15" x14ac:dyDescent="0.4">
      <c r="A264" s="57"/>
      <c r="B264" s="500" t="s">
        <v>852</v>
      </c>
      <c r="C264" s="501"/>
      <c r="D264" s="502"/>
      <c r="E264" s="502"/>
      <c r="F264" s="503">
        <f>SUM(F233:F262)</f>
        <v>0</v>
      </c>
      <c r="O264" s="496"/>
    </row>
    <row r="265" spans="1:15" x14ac:dyDescent="0.4">
      <c r="A265" s="57"/>
      <c r="B265" s="63"/>
      <c r="C265" s="43"/>
      <c r="D265" s="384"/>
      <c r="E265" s="384"/>
      <c r="F265" s="495"/>
    </row>
    <row r="266" spans="1:15" x14ac:dyDescent="0.4">
      <c r="A266" s="468" t="s">
        <v>507</v>
      </c>
      <c r="B266" s="433" t="s">
        <v>248</v>
      </c>
      <c r="C266" s="449"/>
      <c r="D266" s="450"/>
      <c r="E266" s="451"/>
      <c r="F266" s="451"/>
    </row>
    <row r="267" spans="1:15" ht="33.6" x14ac:dyDescent="0.4">
      <c r="A267" s="375" t="s">
        <v>396</v>
      </c>
      <c r="B267" s="40" t="s">
        <v>397</v>
      </c>
      <c r="C267" s="16" t="s">
        <v>13</v>
      </c>
      <c r="D267" s="16" t="s">
        <v>14</v>
      </c>
      <c r="E267" s="359" t="s">
        <v>873</v>
      </c>
      <c r="F267" s="359" t="s">
        <v>959</v>
      </c>
    </row>
    <row r="268" spans="1:15" x14ac:dyDescent="0.4">
      <c r="A268" s="364" t="s">
        <v>408</v>
      </c>
      <c r="B268" s="442" t="s">
        <v>825</v>
      </c>
      <c r="C268" s="57"/>
      <c r="D268" s="438"/>
      <c r="E268" s="439"/>
      <c r="F268" s="368"/>
    </row>
    <row r="269" spans="1:15" ht="50.4" x14ac:dyDescent="0.4">
      <c r="A269" s="378" t="s">
        <v>510</v>
      </c>
      <c r="B269" s="34" t="s">
        <v>826</v>
      </c>
      <c r="C269" s="57" t="s">
        <v>355</v>
      </c>
      <c r="D269" s="441">
        <v>1</v>
      </c>
      <c r="E269" s="367"/>
      <c r="F269" s="493">
        <f>+E269*D269</f>
        <v>0</v>
      </c>
    </row>
    <row r="270" spans="1:15" x14ac:dyDescent="0.4">
      <c r="A270" s="364" t="s">
        <v>412</v>
      </c>
      <c r="B270" s="442" t="s">
        <v>413</v>
      </c>
      <c r="C270" s="57"/>
      <c r="D270" s="438"/>
      <c r="E270" s="367"/>
      <c r="F270" s="493"/>
    </row>
    <row r="271" spans="1:15" x14ac:dyDescent="0.4">
      <c r="A271" s="122" t="s">
        <v>412</v>
      </c>
      <c r="B271" s="64" t="s">
        <v>827</v>
      </c>
      <c r="C271" s="57" t="s">
        <v>355</v>
      </c>
      <c r="D271" s="441">
        <v>1</v>
      </c>
      <c r="E271" s="367"/>
      <c r="F271" s="493">
        <f t="shared" ref="F271:F278" si="6">+E271*D271</f>
        <v>0</v>
      </c>
    </row>
    <row r="272" spans="1:15" x14ac:dyDescent="0.4">
      <c r="A272" s="364" t="s">
        <v>422</v>
      </c>
      <c r="B272" s="40" t="s">
        <v>423</v>
      </c>
      <c r="C272" s="57"/>
      <c r="D272" s="438"/>
      <c r="E272" s="367"/>
      <c r="F272" s="493"/>
    </row>
    <row r="273" spans="1:6" x14ac:dyDescent="0.4">
      <c r="A273" s="57" t="s">
        <v>424</v>
      </c>
      <c r="B273" s="64" t="s">
        <v>425</v>
      </c>
      <c r="C273" s="57" t="s">
        <v>355</v>
      </c>
      <c r="D273" s="441">
        <v>1</v>
      </c>
      <c r="E273" s="367"/>
      <c r="F273" s="493">
        <f t="shared" si="6"/>
        <v>0</v>
      </c>
    </row>
    <row r="274" spans="1:6" x14ac:dyDescent="0.4">
      <c r="A274" s="57" t="s">
        <v>427</v>
      </c>
      <c r="B274" s="418" t="s">
        <v>428</v>
      </c>
      <c r="C274" s="57" t="s">
        <v>355</v>
      </c>
      <c r="D274" s="441">
        <v>1</v>
      </c>
      <c r="E274" s="367"/>
      <c r="F274" s="493">
        <f t="shared" si="6"/>
        <v>0</v>
      </c>
    </row>
    <row r="275" spans="1:6" x14ac:dyDescent="0.4">
      <c r="A275" s="378" t="s">
        <v>429</v>
      </c>
      <c r="B275" s="41" t="s">
        <v>514</v>
      </c>
      <c r="C275" s="57" t="s">
        <v>355</v>
      </c>
      <c r="D275" s="441">
        <v>1</v>
      </c>
      <c r="E275" s="367"/>
      <c r="F275" s="493">
        <f t="shared" si="6"/>
        <v>0</v>
      </c>
    </row>
    <row r="276" spans="1:6" x14ac:dyDescent="0.4">
      <c r="A276" s="378" t="s">
        <v>431</v>
      </c>
      <c r="B276" s="34" t="s">
        <v>432</v>
      </c>
      <c r="C276" s="57" t="s">
        <v>355</v>
      </c>
      <c r="D276" s="441">
        <v>1</v>
      </c>
      <c r="E276" s="367"/>
      <c r="F276" s="493">
        <f t="shared" si="6"/>
        <v>0</v>
      </c>
    </row>
    <row r="277" spans="1:6" x14ac:dyDescent="0.4">
      <c r="A277" s="364" t="s">
        <v>437</v>
      </c>
      <c r="B277" s="40" t="s">
        <v>438</v>
      </c>
      <c r="C277" s="57"/>
      <c r="D277" s="441"/>
      <c r="E277" s="367"/>
      <c r="F277" s="493"/>
    </row>
    <row r="278" spans="1:6" x14ac:dyDescent="0.4">
      <c r="A278" s="378" t="s">
        <v>515</v>
      </c>
      <c r="B278" s="504" t="s">
        <v>828</v>
      </c>
      <c r="C278" s="57" t="s">
        <v>334</v>
      </c>
      <c r="D278" s="441">
        <v>32</v>
      </c>
      <c r="E278" s="367"/>
      <c r="F278" s="493">
        <f t="shared" si="6"/>
        <v>0</v>
      </c>
    </row>
    <row r="279" spans="1:6" x14ac:dyDescent="0.4">
      <c r="A279" s="364" t="s">
        <v>443</v>
      </c>
      <c r="B279" s="40" t="s">
        <v>444</v>
      </c>
      <c r="C279" s="57"/>
      <c r="D279" s="441"/>
      <c r="E279" s="367"/>
      <c r="F279" s="493"/>
    </row>
    <row r="280" spans="1:6" x14ac:dyDescent="0.4">
      <c r="A280" s="378" t="s">
        <v>445</v>
      </c>
      <c r="B280" s="50" t="s">
        <v>446</v>
      </c>
      <c r="C280" s="57" t="s">
        <v>334</v>
      </c>
      <c r="D280" s="441">
        <v>11</v>
      </c>
      <c r="E280" s="367"/>
      <c r="F280" s="493">
        <f>+E280*D280</f>
        <v>0</v>
      </c>
    </row>
    <row r="281" spans="1:6" x14ac:dyDescent="0.4">
      <c r="A281" s="378" t="s">
        <v>447</v>
      </c>
      <c r="B281" s="50" t="s">
        <v>448</v>
      </c>
      <c r="C281" s="57" t="s">
        <v>334</v>
      </c>
      <c r="D281" s="441">
        <v>3</v>
      </c>
      <c r="E281" s="367"/>
      <c r="F281" s="493">
        <f t="shared" ref="F281:F292" si="7">+E281*D281</f>
        <v>0</v>
      </c>
    </row>
    <row r="282" spans="1:6" x14ac:dyDescent="0.4">
      <c r="A282" s="378" t="s">
        <v>451</v>
      </c>
      <c r="B282" s="50" t="s">
        <v>518</v>
      </c>
      <c r="C282" s="57" t="s">
        <v>334</v>
      </c>
      <c r="D282" s="441">
        <v>4</v>
      </c>
      <c r="E282" s="367"/>
      <c r="F282" s="493">
        <f t="shared" si="7"/>
        <v>0</v>
      </c>
    </row>
    <row r="283" spans="1:6" x14ac:dyDescent="0.4">
      <c r="A283" s="378" t="s">
        <v>519</v>
      </c>
      <c r="B283" s="50" t="s">
        <v>520</v>
      </c>
      <c r="C283" s="57" t="s">
        <v>334</v>
      </c>
      <c r="D283" s="441">
        <v>1</v>
      </c>
      <c r="E283" s="367"/>
      <c r="F283" s="493">
        <f t="shared" si="7"/>
        <v>0</v>
      </c>
    </row>
    <row r="284" spans="1:6" x14ac:dyDescent="0.4">
      <c r="A284" s="383" t="s">
        <v>453</v>
      </c>
      <c r="B284" s="40" t="s">
        <v>454</v>
      </c>
      <c r="C284" s="57"/>
      <c r="D284" s="441"/>
      <c r="E284" s="453"/>
      <c r="F284" s="493"/>
    </row>
    <row r="285" spans="1:6" x14ac:dyDescent="0.4">
      <c r="A285" s="375" t="s">
        <v>455</v>
      </c>
      <c r="B285" s="50" t="s">
        <v>456</v>
      </c>
      <c r="C285" s="57" t="s">
        <v>334</v>
      </c>
      <c r="D285" s="441">
        <v>50</v>
      </c>
      <c r="E285" s="367"/>
      <c r="F285" s="493">
        <f t="shared" si="7"/>
        <v>0</v>
      </c>
    </row>
    <row r="286" spans="1:6" x14ac:dyDescent="0.4">
      <c r="A286" s="383" t="s">
        <v>457</v>
      </c>
      <c r="B286" s="444" t="s">
        <v>458</v>
      </c>
      <c r="C286" s="57"/>
      <c r="D286" s="441"/>
      <c r="E286" s="367"/>
      <c r="F286" s="493"/>
    </row>
    <row r="287" spans="1:6" x14ac:dyDescent="0.4">
      <c r="A287" s="469" t="s">
        <v>459</v>
      </c>
      <c r="B287" s="416" t="s">
        <v>622</v>
      </c>
      <c r="C287" s="57" t="s">
        <v>334</v>
      </c>
      <c r="D287" s="441">
        <v>20</v>
      </c>
      <c r="E287" s="367"/>
      <c r="F287" s="493">
        <f t="shared" si="7"/>
        <v>0</v>
      </c>
    </row>
    <row r="288" spans="1:6" x14ac:dyDescent="0.4">
      <c r="A288" s="469" t="s">
        <v>461</v>
      </c>
      <c r="B288" s="416" t="s">
        <v>462</v>
      </c>
      <c r="C288" s="57" t="s">
        <v>334</v>
      </c>
      <c r="D288" s="441">
        <v>2</v>
      </c>
      <c r="E288" s="367"/>
      <c r="F288" s="493">
        <f t="shared" si="7"/>
        <v>0</v>
      </c>
    </row>
    <row r="289" spans="1:15" x14ac:dyDescent="0.4">
      <c r="A289" s="469" t="s">
        <v>463</v>
      </c>
      <c r="B289" s="416" t="s">
        <v>464</v>
      </c>
      <c r="C289" s="57" t="s">
        <v>334</v>
      </c>
      <c r="D289" s="441">
        <v>10</v>
      </c>
      <c r="E289" s="367"/>
      <c r="F289" s="493">
        <f t="shared" si="7"/>
        <v>0</v>
      </c>
    </row>
    <row r="290" spans="1:15" x14ac:dyDescent="0.4">
      <c r="A290" s="470" t="s">
        <v>465</v>
      </c>
      <c r="B290" s="454" t="s">
        <v>466</v>
      </c>
      <c r="C290" s="57"/>
      <c r="D290" s="441"/>
      <c r="E290" s="367"/>
      <c r="F290" s="493"/>
    </row>
    <row r="291" spans="1:15" x14ac:dyDescent="0.4">
      <c r="A291" s="471" t="s">
        <v>467</v>
      </c>
      <c r="B291" s="416" t="s">
        <v>850</v>
      </c>
      <c r="C291" s="57" t="s">
        <v>355</v>
      </c>
      <c r="D291" s="441">
        <v>1</v>
      </c>
      <c r="E291" s="367"/>
      <c r="F291" s="493">
        <f t="shared" si="7"/>
        <v>0</v>
      </c>
    </row>
    <row r="292" spans="1:15" x14ac:dyDescent="0.4">
      <c r="A292" s="471" t="s">
        <v>469</v>
      </c>
      <c r="B292" s="416" t="s">
        <v>470</v>
      </c>
      <c r="C292" s="57" t="s">
        <v>334</v>
      </c>
      <c r="D292" s="441">
        <v>34</v>
      </c>
      <c r="E292" s="367"/>
      <c r="F292" s="493">
        <f t="shared" si="7"/>
        <v>0</v>
      </c>
    </row>
    <row r="293" spans="1:15" x14ac:dyDescent="0.4">
      <c r="A293" s="455"/>
      <c r="B293" s="500" t="s">
        <v>853</v>
      </c>
      <c r="C293" s="505"/>
      <c r="D293" s="506"/>
      <c r="E293" s="506"/>
      <c r="F293" s="507">
        <f>SUM(F269:N292)</f>
        <v>0</v>
      </c>
      <c r="O293" s="496"/>
    </row>
    <row r="294" spans="1:15" x14ac:dyDescent="0.4">
      <c r="B294" s="508" t="s">
        <v>854</v>
      </c>
      <c r="C294" s="509"/>
      <c r="D294" s="510"/>
      <c r="E294" s="510"/>
      <c r="F294" s="511">
        <f>+F293+F264+F227+F202+F190+F146+F139+F134+F103+F78+F70+F64+F35+F27</f>
        <v>0</v>
      </c>
      <c r="O294" s="496"/>
    </row>
  </sheetData>
  <mergeCells count="2">
    <mergeCell ref="B4:E4"/>
    <mergeCell ref="B6:D6"/>
  </mergeCells>
  <pageMargins left="0.7" right="0.7" top="0.75" bottom="0.75" header="0.3" footer="0.3"/>
  <pageSetup paperSize="9" orientation="portrait" r:id="rId1"/>
  <ignoredErrors>
    <ignoredError sqref="C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389"/>
  <sheetViews>
    <sheetView topLeftCell="A31" workbookViewId="0">
      <selection activeCell="S56" sqref="S56"/>
    </sheetView>
  </sheetViews>
  <sheetFormatPr baseColWidth="10" defaultColWidth="9.109375" defaultRowHeight="16.8" x14ac:dyDescent="0.4"/>
  <cols>
    <col min="1" max="1" width="10.6640625" style="1" bestFit="1" customWidth="1"/>
    <col min="2" max="2" width="77.109375" style="3" customWidth="1"/>
    <col min="3" max="3" width="15" style="121" customWidth="1"/>
    <col min="4" max="4" width="13.44140625" style="138" customWidth="1"/>
    <col min="5" max="5" width="17.6640625" style="139" customWidth="1"/>
    <col min="6" max="6" width="21.6640625" style="140" customWidth="1"/>
    <col min="7" max="7" width="8.109375" style="3" hidden="1" customWidth="1"/>
    <col min="8" max="8" width="14.5546875" style="3" hidden="1" customWidth="1"/>
    <col min="9" max="10" width="18.5546875" style="3" hidden="1" customWidth="1"/>
    <col min="11" max="11" width="10.109375" style="3" hidden="1" customWidth="1"/>
    <col min="12" max="12" width="3.33203125" style="3" hidden="1" customWidth="1"/>
    <col min="13" max="13" width="11.5546875" style="3" hidden="1" customWidth="1"/>
    <col min="14" max="14" width="0" style="3" hidden="1" customWidth="1"/>
    <col min="15" max="244" width="9.109375" style="3"/>
    <col min="245" max="245" width="10.6640625" style="3" bestFit="1" customWidth="1"/>
    <col min="246" max="246" width="74" style="3" customWidth="1"/>
    <col min="247" max="247" width="15" style="3" customWidth="1"/>
    <col min="248" max="248" width="13.44140625" style="3" customWidth="1"/>
    <col min="249" max="249" width="17.6640625" style="3" customWidth="1"/>
    <col min="250" max="250" width="21.6640625" style="3" customWidth="1"/>
    <col min="251" max="258" width="0" style="3" hidden="1" customWidth="1"/>
    <col min="259" max="500" width="9.109375" style="3"/>
    <col min="501" max="501" width="10.6640625" style="3" bestFit="1" customWidth="1"/>
    <col min="502" max="502" width="74" style="3" customWidth="1"/>
    <col min="503" max="503" width="15" style="3" customWidth="1"/>
    <col min="504" max="504" width="13.44140625" style="3" customWidth="1"/>
    <col min="505" max="505" width="17.6640625" style="3" customWidth="1"/>
    <col min="506" max="506" width="21.6640625" style="3" customWidth="1"/>
    <col min="507" max="514" width="0" style="3" hidden="1" customWidth="1"/>
    <col min="515" max="756" width="9.109375" style="3"/>
    <col min="757" max="757" width="10.6640625" style="3" bestFit="1" customWidth="1"/>
    <col min="758" max="758" width="74" style="3" customWidth="1"/>
    <col min="759" max="759" width="15" style="3" customWidth="1"/>
    <col min="760" max="760" width="13.44140625" style="3" customWidth="1"/>
    <col min="761" max="761" width="17.6640625" style="3" customWidth="1"/>
    <col min="762" max="762" width="21.6640625" style="3" customWidth="1"/>
    <col min="763" max="770" width="0" style="3" hidden="1" customWidth="1"/>
    <col min="771" max="1012" width="9.109375" style="3"/>
    <col min="1013" max="1013" width="10.6640625" style="3" bestFit="1" customWidth="1"/>
    <col min="1014" max="1014" width="74" style="3" customWidth="1"/>
    <col min="1015" max="1015" width="15" style="3" customWidth="1"/>
    <col min="1016" max="1016" width="13.44140625" style="3" customWidth="1"/>
    <col min="1017" max="1017" width="17.6640625" style="3" customWidth="1"/>
    <col min="1018" max="1018" width="21.6640625" style="3" customWidth="1"/>
    <col min="1019" max="1026" width="0" style="3" hidden="1" customWidth="1"/>
    <col min="1027" max="1268" width="9.109375" style="3"/>
    <col min="1269" max="1269" width="10.6640625" style="3" bestFit="1" customWidth="1"/>
    <col min="1270" max="1270" width="74" style="3" customWidth="1"/>
    <col min="1271" max="1271" width="15" style="3" customWidth="1"/>
    <col min="1272" max="1272" width="13.44140625" style="3" customWidth="1"/>
    <col min="1273" max="1273" width="17.6640625" style="3" customWidth="1"/>
    <col min="1274" max="1274" width="21.6640625" style="3" customWidth="1"/>
    <col min="1275" max="1282" width="0" style="3" hidden="1" customWidth="1"/>
    <col min="1283" max="1524" width="9.109375" style="3"/>
    <col min="1525" max="1525" width="10.6640625" style="3" bestFit="1" customWidth="1"/>
    <col min="1526" max="1526" width="74" style="3" customWidth="1"/>
    <col min="1527" max="1527" width="15" style="3" customWidth="1"/>
    <col min="1528" max="1528" width="13.44140625" style="3" customWidth="1"/>
    <col min="1529" max="1529" width="17.6640625" style="3" customWidth="1"/>
    <col min="1530" max="1530" width="21.6640625" style="3" customWidth="1"/>
    <col min="1531" max="1538" width="0" style="3" hidden="1" customWidth="1"/>
    <col min="1539" max="1780" width="9.109375" style="3"/>
    <col min="1781" max="1781" width="10.6640625" style="3" bestFit="1" customWidth="1"/>
    <col min="1782" max="1782" width="74" style="3" customWidth="1"/>
    <col min="1783" max="1783" width="15" style="3" customWidth="1"/>
    <col min="1784" max="1784" width="13.44140625" style="3" customWidth="1"/>
    <col min="1785" max="1785" width="17.6640625" style="3" customWidth="1"/>
    <col min="1786" max="1786" width="21.6640625" style="3" customWidth="1"/>
    <col min="1787" max="1794" width="0" style="3" hidden="1" customWidth="1"/>
    <col min="1795" max="2036" width="9.109375" style="3"/>
    <col min="2037" max="2037" width="10.6640625" style="3" bestFit="1" customWidth="1"/>
    <col min="2038" max="2038" width="74" style="3" customWidth="1"/>
    <col min="2039" max="2039" width="15" style="3" customWidth="1"/>
    <col min="2040" max="2040" width="13.44140625" style="3" customWidth="1"/>
    <col min="2041" max="2041" width="17.6640625" style="3" customWidth="1"/>
    <col min="2042" max="2042" width="21.6640625" style="3" customWidth="1"/>
    <col min="2043" max="2050" width="0" style="3" hidden="1" customWidth="1"/>
    <col min="2051" max="2292" width="9.109375" style="3"/>
    <col min="2293" max="2293" width="10.6640625" style="3" bestFit="1" customWidth="1"/>
    <col min="2294" max="2294" width="74" style="3" customWidth="1"/>
    <col min="2295" max="2295" width="15" style="3" customWidth="1"/>
    <col min="2296" max="2296" width="13.44140625" style="3" customWidth="1"/>
    <col min="2297" max="2297" width="17.6640625" style="3" customWidth="1"/>
    <col min="2298" max="2298" width="21.6640625" style="3" customWidth="1"/>
    <col min="2299" max="2306" width="0" style="3" hidden="1" customWidth="1"/>
    <col min="2307" max="2548" width="9.109375" style="3"/>
    <col min="2549" max="2549" width="10.6640625" style="3" bestFit="1" customWidth="1"/>
    <col min="2550" max="2550" width="74" style="3" customWidth="1"/>
    <col min="2551" max="2551" width="15" style="3" customWidth="1"/>
    <col min="2552" max="2552" width="13.44140625" style="3" customWidth="1"/>
    <col min="2553" max="2553" width="17.6640625" style="3" customWidth="1"/>
    <col min="2554" max="2554" width="21.6640625" style="3" customWidth="1"/>
    <col min="2555" max="2562" width="0" style="3" hidden="1" customWidth="1"/>
    <col min="2563" max="2804" width="9.109375" style="3"/>
    <col min="2805" max="2805" width="10.6640625" style="3" bestFit="1" customWidth="1"/>
    <col min="2806" max="2806" width="74" style="3" customWidth="1"/>
    <col min="2807" max="2807" width="15" style="3" customWidth="1"/>
    <col min="2808" max="2808" width="13.44140625" style="3" customWidth="1"/>
    <col min="2809" max="2809" width="17.6640625" style="3" customWidth="1"/>
    <col min="2810" max="2810" width="21.6640625" style="3" customWidth="1"/>
    <col min="2811" max="2818" width="0" style="3" hidden="1" customWidth="1"/>
    <col min="2819" max="3060" width="9.109375" style="3"/>
    <col min="3061" max="3061" width="10.6640625" style="3" bestFit="1" customWidth="1"/>
    <col min="3062" max="3062" width="74" style="3" customWidth="1"/>
    <col min="3063" max="3063" width="15" style="3" customWidth="1"/>
    <col min="3064" max="3064" width="13.44140625" style="3" customWidth="1"/>
    <col min="3065" max="3065" width="17.6640625" style="3" customWidth="1"/>
    <col min="3066" max="3066" width="21.6640625" style="3" customWidth="1"/>
    <col min="3067" max="3074" width="0" style="3" hidden="1" customWidth="1"/>
    <col min="3075" max="3316" width="9.109375" style="3"/>
    <col min="3317" max="3317" width="10.6640625" style="3" bestFit="1" customWidth="1"/>
    <col min="3318" max="3318" width="74" style="3" customWidth="1"/>
    <col min="3319" max="3319" width="15" style="3" customWidth="1"/>
    <col min="3320" max="3320" width="13.44140625" style="3" customWidth="1"/>
    <col min="3321" max="3321" width="17.6640625" style="3" customWidth="1"/>
    <col min="3322" max="3322" width="21.6640625" style="3" customWidth="1"/>
    <col min="3323" max="3330" width="0" style="3" hidden="1" customWidth="1"/>
    <col min="3331" max="3572" width="9.109375" style="3"/>
    <col min="3573" max="3573" width="10.6640625" style="3" bestFit="1" customWidth="1"/>
    <col min="3574" max="3574" width="74" style="3" customWidth="1"/>
    <col min="3575" max="3575" width="15" style="3" customWidth="1"/>
    <col min="3576" max="3576" width="13.44140625" style="3" customWidth="1"/>
    <col min="3577" max="3577" width="17.6640625" style="3" customWidth="1"/>
    <col min="3578" max="3578" width="21.6640625" style="3" customWidth="1"/>
    <col min="3579" max="3586" width="0" style="3" hidden="1" customWidth="1"/>
    <col min="3587" max="3828" width="9.109375" style="3"/>
    <col min="3829" max="3829" width="10.6640625" style="3" bestFit="1" customWidth="1"/>
    <col min="3830" max="3830" width="74" style="3" customWidth="1"/>
    <col min="3831" max="3831" width="15" style="3" customWidth="1"/>
    <col min="3832" max="3832" width="13.44140625" style="3" customWidth="1"/>
    <col min="3833" max="3833" width="17.6640625" style="3" customWidth="1"/>
    <col min="3834" max="3834" width="21.6640625" style="3" customWidth="1"/>
    <col min="3835" max="3842" width="0" style="3" hidden="1" customWidth="1"/>
    <col min="3843" max="4084" width="9.109375" style="3"/>
    <col min="4085" max="4085" width="10.6640625" style="3" bestFit="1" customWidth="1"/>
    <col min="4086" max="4086" width="74" style="3" customWidth="1"/>
    <col min="4087" max="4087" width="15" style="3" customWidth="1"/>
    <col min="4088" max="4088" width="13.44140625" style="3" customWidth="1"/>
    <col min="4089" max="4089" width="17.6640625" style="3" customWidth="1"/>
    <col min="4090" max="4090" width="21.6640625" style="3" customWidth="1"/>
    <col min="4091" max="4098" width="0" style="3" hidden="1" customWidth="1"/>
    <col min="4099" max="4340" width="9.109375" style="3"/>
    <col min="4341" max="4341" width="10.6640625" style="3" bestFit="1" customWidth="1"/>
    <col min="4342" max="4342" width="74" style="3" customWidth="1"/>
    <col min="4343" max="4343" width="15" style="3" customWidth="1"/>
    <col min="4344" max="4344" width="13.44140625" style="3" customWidth="1"/>
    <col min="4345" max="4345" width="17.6640625" style="3" customWidth="1"/>
    <col min="4346" max="4346" width="21.6640625" style="3" customWidth="1"/>
    <col min="4347" max="4354" width="0" style="3" hidden="1" customWidth="1"/>
    <col min="4355" max="4596" width="9.109375" style="3"/>
    <col min="4597" max="4597" width="10.6640625" style="3" bestFit="1" customWidth="1"/>
    <col min="4598" max="4598" width="74" style="3" customWidth="1"/>
    <col min="4599" max="4599" width="15" style="3" customWidth="1"/>
    <col min="4600" max="4600" width="13.44140625" style="3" customWidth="1"/>
    <col min="4601" max="4601" width="17.6640625" style="3" customWidth="1"/>
    <col min="4602" max="4602" width="21.6640625" style="3" customWidth="1"/>
    <col min="4603" max="4610" width="0" style="3" hidden="1" customWidth="1"/>
    <col min="4611" max="4852" width="9.109375" style="3"/>
    <col min="4853" max="4853" width="10.6640625" style="3" bestFit="1" customWidth="1"/>
    <col min="4854" max="4854" width="74" style="3" customWidth="1"/>
    <col min="4855" max="4855" width="15" style="3" customWidth="1"/>
    <col min="4856" max="4856" width="13.44140625" style="3" customWidth="1"/>
    <col min="4857" max="4857" width="17.6640625" style="3" customWidth="1"/>
    <col min="4858" max="4858" width="21.6640625" style="3" customWidth="1"/>
    <col min="4859" max="4866" width="0" style="3" hidden="1" customWidth="1"/>
    <col min="4867" max="5108" width="9.109375" style="3"/>
    <col min="5109" max="5109" width="10.6640625" style="3" bestFit="1" customWidth="1"/>
    <col min="5110" max="5110" width="74" style="3" customWidth="1"/>
    <col min="5111" max="5111" width="15" style="3" customWidth="1"/>
    <col min="5112" max="5112" width="13.44140625" style="3" customWidth="1"/>
    <col min="5113" max="5113" width="17.6640625" style="3" customWidth="1"/>
    <col min="5114" max="5114" width="21.6640625" style="3" customWidth="1"/>
    <col min="5115" max="5122" width="0" style="3" hidden="1" customWidth="1"/>
    <col min="5123" max="5364" width="9.109375" style="3"/>
    <col min="5365" max="5365" width="10.6640625" style="3" bestFit="1" customWidth="1"/>
    <col min="5366" max="5366" width="74" style="3" customWidth="1"/>
    <col min="5367" max="5367" width="15" style="3" customWidth="1"/>
    <col min="5368" max="5368" width="13.44140625" style="3" customWidth="1"/>
    <col min="5369" max="5369" width="17.6640625" style="3" customWidth="1"/>
    <col min="5370" max="5370" width="21.6640625" style="3" customWidth="1"/>
    <col min="5371" max="5378" width="0" style="3" hidden="1" customWidth="1"/>
    <col min="5379" max="5620" width="9.109375" style="3"/>
    <col min="5621" max="5621" width="10.6640625" style="3" bestFit="1" customWidth="1"/>
    <col min="5622" max="5622" width="74" style="3" customWidth="1"/>
    <col min="5623" max="5623" width="15" style="3" customWidth="1"/>
    <col min="5624" max="5624" width="13.44140625" style="3" customWidth="1"/>
    <col min="5625" max="5625" width="17.6640625" style="3" customWidth="1"/>
    <col min="5626" max="5626" width="21.6640625" style="3" customWidth="1"/>
    <col min="5627" max="5634" width="0" style="3" hidden="1" customWidth="1"/>
    <col min="5635" max="5876" width="9.109375" style="3"/>
    <col min="5877" max="5877" width="10.6640625" style="3" bestFit="1" customWidth="1"/>
    <col min="5878" max="5878" width="74" style="3" customWidth="1"/>
    <col min="5879" max="5879" width="15" style="3" customWidth="1"/>
    <col min="5880" max="5880" width="13.44140625" style="3" customWidth="1"/>
    <col min="5881" max="5881" width="17.6640625" style="3" customWidth="1"/>
    <col min="5882" max="5882" width="21.6640625" style="3" customWidth="1"/>
    <col min="5883" max="5890" width="0" style="3" hidden="1" customWidth="1"/>
    <col min="5891" max="6132" width="9.109375" style="3"/>
    <col min="6133" max="6133" width="10.6640625" style="3" bestFit="1" customWidth="1"/>
    <col min="6134" max="6134" width="74" style="3" customWidth="1"/>
    <col min="6135" max="6135" width="15" style="3" customWidth="1"/>
    <col min="6136" max="6136" width="13.44140625" style="3" customWidth="1"/>
    <col min="6137" max="6137" width="17.6640625" style="3" customWidth="1"/>
    <col min="6138" max="6138" width="21.6640625" style="3" customWidth="1"/>
    <col min="6139" max="6146" width="0" style="3" hidden="1" customWidth="1"/>
    <col min="6147" max="6388" width="9.109375" style="3"/>
    <col min="6389" max="6389" width="10.6640625" style="3" bestFit="1" customWidth="1"/>
    <col min="6390" max="6390" width="74" style="3" customWidth="1"/>
    <col min="6391" max="6391" width="15" style="3" customWidth="1"/>
    <col min="6392" max="6392" width="13.44140625" style="3" customWidth="1"/>
    <col min="6393" max="6393" width="17.6640625" style="3" customWidth="1"/>
    <col min="6394" max="6394" width="21.6640625" style="3" customWidth="1"/>
    <col min="6395" max="6402" width="0" style="3" hidden="1" customWidth="1"/>
    <col min="6403" max="6644" width="9.109375" style="3"/>
    <col min="6645" max="6645" width="10.6640625" style="3" bestFit="1" customWidth="1"/>
    <col min="6646" max="6646" width="74" style="3" customWidth="1"/>
    <col min="6647" max="6647" width="15" style="3" customWidth="1"/>
    <col min="6648" max="6648" width="13.44140625" style="3" customWidth="1"/>
    <col min="6649" max="6649" width="17.6640625" style="3" customWidth="1"/>
    <col min="6650" max="6650" width="21.6640625" style="3" customWidth="1"/>
    <col min="6651" max="6658" width="0" style="3" hidden="1" customWidth="1"/>
    <col min="6659" max="6900" width="9.109375" style="3"/>
    <col min="6901" max="6901" width="10.6640625" style="3" bestFit="1" customWidth="1"/>
    <col min="6902" max="6902" width="74" style="3" customWidth="1"/>
    <col min="6903" max="6903" width="15" style="3" customWidth="1"/>
    <col min="6904" max="6904" width="13.44140625" style="3" customWidth="1"/>
    <col min="6905" max="6905" width="17.6640625" style="3" customWidth="1"/>
    <col min="6906" max="6906" width="21.6640625" style="3" customWidth="1"/>
    <col min="6907" max="6914" width="0" style="3" hidden="1" customWidth="1"/>
    <col min="6915" max="7156" width="9.109375" style="3"/>
    <col min="7157" max="7157" width="10.6640625" style="3" bestFit="1" customWidth="1"/>
    <col min="7158" max="7158" width="74" style="3" customWidth="1"/>
    <col min="7159" max="7159" width="15" style="3" customWidth="1"/>
    <col min="7160" max="7160" width="13.44140625" style="3" customWidth="1"/>
    <col min="7161" max="7161" width="17.6640625" style="3" customWidth="1"/>
    <col min="7162" max="7162" width="21.6640625" style="3" customWidth="1"/>
    <col min="7163" max="7170" width="0" style="3" hidden="1" customWidth="1"/>
    <col min="7171" max="7412" width="9.109375" style="3"/>
    <col min="7413" max="7413" width="10.6640625" style="3" bestFit="1" customWidth="1"/>
    <col min="7414" max="7414" width="74" style="3" customWidth="1"/>
    <col min="7415" max="7415" width="15" style="3" customWidth="1"/>
    <col min="7416" max="7416" width="13.44140625" style="3" customWidth="1"/>
    <col min="7417" max="7417" width="17.6640625" style="3" customWidth="1"/>
    <col min="7418" max="7418" width="21.6640625" style="3" customWidth="1"/>
    <col min="7419" max="7426" width="0" style="3" hidden="1" customWidth="1"/>
    <col min="7427" max="7668" width="9.109375" style="3"/>
    <col min="7669" max="7669" width="10.6640625" style="3" bestFit="1" customWidth="1"/>
    <col min="7670" max="7670" width="74" style="3" customWidth="1"/>
    <col min="7671" max="7671" width="15" style="3" customWidth="1"/>
    <col min="7672" max="7672" width="13.44140625" style="3" customWidth="1"/>
    <col min="7673" max="7673" width="17.6640625" style="3" customWidth="1"/>
    <col min="7674" max="7674" width="21.6640625" style="3" customWidth="1"/>
    <col min="7675" max="7682" width="0" style="3" hidden="1" customWidth="1"/>
    <col min="7683" max="7924" width="9.109375" style="3"/>
    <col min="7925" max="7925" width="10.6640625" style="3" bestFit="1" customWidth="1"/>
    <col min="7926" max="7926" width="74" style="3" customWidth="1"/>
    <col min="7927" max="7927" width="15" style="3" customWidth="1"/>
    <col min="7928" max="7928" width="13.44140625" style="3" customWidth="1"/>
    <col min="7929" max="7929" width="17.6640625" style="3" customWidth="1"/>
    <col min="7930" max="7930" width="21.6640625" style="3" customWidth="1"/>
    <col min="7931" max="7938" width="0" style="3" hidden="1" customWidth="1"/>
    <col min="7939" max="8180" width="9.109375" style="3"/>
    <col min="8181" max="8181" width="10.6640625" style="3" bestFit="1" customWidth="1"/>
    <col min="8182" max="8182" width="74" style="3" customWidth="1"/>
    <col min="8183" max="8183" width="15" style="3" customWidth="1"/>
    <col min="8184" max="8184" width="13.44140625" style="3" customWidth="1"/>
    <col min="8185" max="8185" width="17.6640625" style="3" customWidth="1"/>
    <col min="8186" max="8186" width="21.6640625" style="3" customWidth="1"/>
    <col min="8187" max="8194" width="0" style="3" hidden="1" customWidth="1"/>
    <col min="8195" max="8436" width="9.109375" style="3"/>
    <col min="8437" max="8437" width="10.6640625" style="3" bestFit="1" customWidth="1"/>
    <col min="8438" max="8438" width="74" style="3" customWidth="1"/>
    <col min="8439" max="8439" width="15" style="3" customWidth="1"/>
    <col min="8440" max="8440" width="13.44140625" style="3" customWidth="1"/>
    <col min="8441" max="8441" width="17.6640625" style="3" customWidth="1"/>
    <col min="8442" max="8442" width="21.6640625" style="3" customWidth="1"/>
    <col min="8443" max="8450" width="0" style="3" hidden="1" customWidth="1"/>
    <col min="8451" max="8692" width="9.109375" style="3"/>
    <col min="8693" max="8693" width="10.6640625" style="3" bestFit="1" customWidth="1"/>
    <col min="8694" max="8694" width="74" style="3" customWidth="1"/>
    <col min="8695" max="8695" width="15" style="3" customWidth="1"/>
    <col min="8696" max="8696" width="13.44140625" style="3" customWidth="1"/>
    <col min="8697" max="8697" width="17.6640625" style="3" customWidth="1"/>
    <col min="8698" max="8698" width="21.6640625" style="3" customWidth="1"/>
    <col min="8699" max="8706" width="0" style="3" hidden="1" customWidth="1"/>
    <col min="8707" max="8948" width="9.109375" style="3"/>
    <col min="8949" max="8949" width="10.6640625" style="3" bestFit="1" customWidth="1"/>
    <col min="8950" max="8950" width="74" style="3" customWidth="1"/>
    <col min="8951" max="8951" width="15" style="3" customWidth="1"/>
    <col min="8952" max="8952" width="13.44140625" style="3" customWidth="1"/>
    <col min="8953" max="8953" width="17.6640625" style="3" customWidth="1"/>
    <col min="8954" max="8954" width="21.6640625" style="3" customWidth="1"/>
    <col min="8955" max="8962" width="0" style="3" hidden="1" customWidth="1"/>
    <col min="8963" max="9204" width="9.109375" style="3"/>
    <col min="9205" max="9205" width="10.6640625" style="3" bestFit="1" customWidth="1"/>
    <col min="9206" max="9206" width="74" style="3" customWidth="1"/>
    <col min="9207" max="9207" width="15" style="3" customWidth="1"/>
    <col min="9208" max="9208" width="13.44140625" style="3" customWidth="1"/>
    <col min="9209" max="9209" width="17.6640625" style="3" customWidth="1"/>
    <col min="9210" max="9210" width="21.6640625" style="3" customWidth="1"/>
    <col min="9211" max="9218" width="0" style="3" hidden="1" customWidth="1"/>
    <col min="9219" max="9460" width="9.109375" style="3"/>
    <col min="9461" max="9461" width="10.6640625" style="3" bestFit="1" customWidth="1"/>
    <col min="9462" max="9462" width="74" style="3" customWidth="1"/>
    <col min="9463" max="9463" width="15" style="3" customWidth="1"/>
    <col min="9464" max="9464" width="13.44140625" style="3" customWidth="1"/>
    <col min="9465" max="9465" width="17.6640625" style="3" customWidth="1"/>
    <col min="9466" max="9466" width="21.6640625" style="3" customWidth="1"/>
    <col min="9467" max="9474" width="0" style="3" hidden="1" customWidth="1"/>
    <col min="9475" max="9716" width="9.109375" style="3"/>
    <col min="9717" max="9717" width="10.6640625" style="3" bestFit="1" customWidth="1"/>
    <col min="9718" max="9718" width="74" style="3" customWidth="1"/>
    <col min="9719" max="9719" width="15" style="3" customWidth="1"/>
    <col min="9720" max="9720" width="13.44140625" style="3" customWidth="1"/>
    <col min="9721" max="9721" width="17.6640625" style="3" customWidth="1"/>
    <col min="9722" max="9722" width="21.6640625" style="3" customWidth="1"/>
    <col min="9723" max="9730" width="0" style="3" hidden="1" customWidth="1"/>
    <col min="9731" max="9972" width="9.109375" style="3"/>
    <col min="9973" max="9973" width="10.6640625" style="3" bestFit="1" customWidth="1"/>
    <col min="9974" max="9974" width="74" style="3" customWidth="1"/>
    <col min="9975" max="9975" width="15" style="3" customWidth="1"/>
    <col min="9976" max="9976" width="13.44140625" style="3" customWidth="1"/>
    <col min="9977" max="9977" width="17.6640625" style="3" customWidth="1"/>
    <col min="9978" max="9978" width="21.6640625" style="3" customWidth="1"/>
    <col min="9979" max="9986" width="0" style="3" hidden="1" customWidth="1"/>
    <col min="9987" max="10228" width="9.109375" style="3"/>
    <col min="10229" max="10229" width="10.6640625" style="3" bestFit="1" customWidth="1"/>
    <col min="10230" max="10230" width="74" style="3" customWidth="1"/>
    <col min="10231" max="10231" width="15" style="3" customWidth="1"/>
    <col min="10232" max="10232" width="13.44140625" style="3" customWidth="1"/>
    <col min="10233" max="10233" width="17.6640625" style="3" customWidth="1"/>
    <col min="10234" max="10234" width="21.6640625" style="3" customWidth="1"/>
    <col min="10235" max="10242" width="0" style="3" hidden="1" customWidth="1"/>
    <col min="10243" max="10484" width="9.109375" style="3"/>
    <col min="10485" max="10485" width="10.6640625" style="3" bestFit="1" customWidth="1"/>
    <col min="10486" max="10486" width="74" style="3" customWidth="1"/>
    <col min="10487" max="10487" width="15" style="3" customWidth="1"/>
    <col min="10488" max="10488" width="13.44140625" style="3" customWidth="1"/>
    <col min="10489" max="10489" width="17.6640625" style="3" customWidth="1"/>
    <col min="10490" max="10490" width="21.6640625" style="3" customWidth="1"/>
    <col min="10491" max="10498" width="0" style="3" hidden="1" customWidth="1"/>
    <col min="10499" max="10740" width="9.109375" style="3"/>
    <col min="10741" max="10741" width="10.6640625" style="3" bestFit="1" customWidth="1"/>
    <col min="10742" max="10742" width="74" style="3" customWidth="1"/>
    <col min="10743" max="10743" width="15" style="3" customWidth="1"/>
    <col min="10744" max="10744" width="13.44140625" style="3" customWidth="1"/>
    <col min="10745" max="10745" width="17.6640625" style="3" customWidth="1"/>
    <col min="10746" max="10746" width="21.6640625" style="3" customWidth="1"/>
    <col min="10747" max="10754" width="0" style="3" hidden="1" customWidth="1"/>
    <col min="10755" max="10996" width="9.109375" style="3"/>
    <col min="10997" max="10997" width="10.6640625" style="3" bestFit="1" customWidth="1"/>
    <col min="10998" max="10998" width="74" style="3" customWidth="1"/>
    <col min="10999" max="10999" width="15" style="3" customWidth="1"/>
    <col min="11000" max="11000" width="13.44140625" style="3" customWidth="1"/>
    <col min="11001" max="11001" width="17.6640625" style="3" customWidth="1"/>
    <col min="11002" max="11002" width="21.6640625" style="3" customWidth="1"/>
    <col min="11003" max="11010" width="0" style="3" hidden="1" customWidth="1"/>
    <col min="11011" max="11252" width="9.109375" style="3"/>
    <col min="11253" max="11253" width="10.6640625" style="3" bestFit="1" customWidth="1"/>
    <col min="11254" max="11254" width="74" style="3" customWidth="1"/>
    <col min="11255" max="11255" width="15" style="3" customWidth="1"/>
    <col min="11256" max="11256" width="13.44140625" style="3" customWidth="1"/>
    <col min="11257" max="11257" width="17.6640625" style="3" customWidth="1"/>
    <col min="11258" max="11258" width="21.6640625" style="3" customWidth="1"/>
    <col min="11259" max="11266" width="0" style="3" hidden="1" customWidth="1"/>
    <col min="11267" max="11508" width="9.109375" style="3"/>
    <col min="11509" max="11509" width="10.6640625" style="3" bestFit="1" customWidth="1"/>
    <col min="11510" max="11510" width="74" style="3" customWidth="1"/>
    <col min="11511" max="11511" width="15" style="3" customWidth="1"/>
    <col min="11512" max="11512" width="13.44140625" style="3" customWidth="1"/>
    <col min="11513" max="11513" width="17.6640625" style="3" customWidth="1"/>
    <col min="11514" max="11514" width="21.6640625" style="3" customWidth="1"/>
    <col min="11515" max="11522" width="0" style="3" hidden="1" customWidth="1"/>
    <col min="11523" max="11764" width="9.109375" style="3"/>
    <col min="11765" max="11765" width="10.6640625" style="3" bestFit="1" customWidth="1"/>
    <col min="11766" max="11766" width="74" style="3" customWidth="1"/>
    <col min="11767" max="11767" width="15" style="3" customWidth="1"/>
    <col min="11768" max="11768" width="13.44140625" style="3" customWidth="1"/>
    <col min="11769" max="11769" width="17.6640625" style="3" customWidth="1"/>
    <col min="11770" max="11770" width="21.6640625" style="3" customWidth="1"/>
    <col min="11771" max="11778" width="0" style="3" hidden="1" customWidth="1"/>
    <col min="11779" max="12020" width="9.109375" style="3"/>
    <col min="12021" max="12021" width="10.6640625" style="3" bestFit="1" customWidth="1"/>
    <col min="12022" max="12022" width="74" style="3" customWidth="1"/>
    <col min="12023" max="12023" width="15" style="3" customWidth="1"/>
    <col min="12024" max="12024" width="13.44140625" style="3" customWidth="1"/>
    <col min="12025" max="12025" width="17.6640625" style="3" customWidth="1"/>
    <col min="12026" max="12026" width="21.6640625" style="3" customWidth="1"/>
    <col min="12027" max="12034" width="0" style="3" hidden="1" customWidth="1"/>
    <col min="12035" max="12276" width="9.109375" style="3"/>
    <col min="12277" max="12277" width="10.6640625" style="3" bestFit="1" customWidth="1"/>
    <col min="12278" max="12278" width="74" style="3" customWidth="1"/>
    <col min="12279" max="12279" width="15" style="3" customWidth="1"/>
    <col min="12280" max="12280" width="13.44140625" style="3" customWidth="1"/>
    <col min="12281" max="12281" width="17.6640625" style="3" customWidth="1"/>
    <col min="12282" max="12282" width="21.6640625" style="3" customWidth="1"/>
    <col min="12283" max="12290" width="0" style="3" hidden="1" customWidth="1"/>
    <col min="12291" max="12532" width="9.109375" style="3"/>
    <col min="12533" max="12533" width="10.6640625" style="3" bestFit="1" customWidth="1"/>
    <col min="12534" max="12534" width="74" style="3" customWidth="1"/>
    <col min="12535" max="12535" width="15" style="3" customWidth="1"/>
    <col min="12536" max="12536" width="13.44140625" style="3" customWidth="1"/>
    <col min="12537" max="12537" width="17.6640625" style="3" customWidth="1"/>
    <col min="12538" max="12538" width="21.6640625" style="3" customWidth="1"/>
    <col min="12539" max="12546" width="0" style="3" hidden="1" customWidth="1"/>
    <col min="12547" max="12788" width="9.109375" style="3"/>
    <col min="12789" max="12789" width="10.6640625" style="3" bestFit="1" customWidth="1"/>
    <col min="12790" max="12790" width="74" style="3" customWidth="1"/>
    <col min="12791" max="12791" width="15" style="3" customWidth="1"/>
    <col min="12792" max="12792" width="13.44140625" style="3" customWidth="1"/>
    <col min="12793" max="12793" width="17.6640625" style="3" customWidth="1"/>
    <col min="12794" max="12794" width="21.6640625" style="3" customWidth="1"/>
    <col min="12795" max="12802" width="0" style="3" hidden="1" customWidth="1"/>
    <col min="12803" max="13044" width="9.109375" style="3"/>
    <col min="13045" max="13045" width="10.6640625" style="3" bestFit="1" customWidth="1"/>
    <col min="13046" max="13046" width="74" style="3" customWidth="1"/>
    <col min="13047" max="13047" width="15" style="3" customWidth="1"/>
    <col min="13048" max="13048" width="13.44140625" style="3" customWidth="1"/>
    <col min="13049" max="13049" width="17.6640625" style="3" customWidth="1"/>
    <col min="13050" max="13050" width="21.6640625" style="3" customWidth="1"/>
    <col min="13051" max="13058" width="0" style="3" hidden="1" customWidth="1"/>
    <col min="13059" max="13300" width="9.109375" style="3"/>
    <col min="13301" max="13301" width="10.6640625" style="3" bestFit="1" customWidth="1"/>
    <col min="13302" max="13302" width="74" style="3" customWidth="1"/>
    <col min="13303" max="13303" width="15" style="3" customWidth="1"/>
    <col min="13304" max="13304" width="13.44140625" style="3" customWidth="1"/>
    <col min="13305" max="13305" width="17.6640625" style="3" customWidth="1"/>
    <col min="13306" max="13306" width="21.6640625" style="3" customWidth="1"/>
    <col min="13307" max="13314" width="0" style="3" hidden="1" customWidth="1"/>
    <col min="13315" max="13556" width="9.109375" style="3"/>
    <col min="13557" max="13557" width="10.6640625" style="3" bestFit="1" customWidth="1"/>
    <col min="13558" max="13558" width="74" style="3" customWidth="1"/>
    <col min="13559" max="13559" width="15" style="3" customWidth="1"/>
    <col min="13560" max="13560" width="13.44140625" style="3" customWidth="1"/>
    <col min="13561" max="13561" width="17.6640625" style="3" customWidth="1"/>
    <col min="13562" max="13562" width="21.6640625" style="3" customWidth="1"/>
    <col min="13563" max="13570" width="0" style="3" hidden="1" customWidth="1"/>
    <col min="13571" max="13812" width="9.109375" style="3"/>
    <col min="13813" max="13813" width="10.6640625" style="3" bestFit="1" customWidth="1"/>
    <col min="13814" max="13814" width="74" style="3" customWidth="1"/>
    <col min="13815" max="13815" width="15" style="3" customWidth="1"/>
    <col min="13816" max="13816" width="13.44140625" style="3" customWidth="1"/>
    <col min="13817" max="13817" width="17.6640625" style="3" customWidth="1"/>
    <col min="13818" max="13818" width="21.6640625" style="3" customWidth="1"/>
    <col min="13819" max="13826" width="0" style="3" hidden="1" customWidth="1"/>
    <col min="13827" max="14068" width="9.109375" style="3"/>
    <col min="14069" max="14069" width="10.6640625" style="3" bestFit="1" customWidth="1"/>
    <col min="14070" max="14070" width="74" style="3" customWidth="1"/>
    <col min="14071" max="14071" width="15" style="3" customWidth="1"/>
    <col min="14072" max="14072" width="13.44140625" style="3" customWidth="1"/>
    <col min="14073" max="14073" width="17.6640625" style="3" customWidth="1"/>
    <col min="14074" max="14074" width="21.6640625" style="3" customWidth="1"/>
    <col min="14075" max="14082" width="0" style="3" hidden="1" customWidth="1"/>
    <col min="14083" max="14324" width="9.109375" style="3"/>
    <col min="14325" max="14325" width="10.6640625" style="3" bestFit="1" customWidth="1"/>
    <col min="14326" max="14326" width="74" style="3" customWidth="1"/>
    <col min="14327" max="14327" width="15" style="3" customWidth="1"/>
    <col min="14328" max="14328" width="13.44140625" style="3" customWidth="1"/>
    <col min="14329" max="14329" width="17.6640625" style="3" customWidth="1"/>
    <col min="14330" max="14330" width="21.6640625" style="3" customWidth="1"/>
    <col min="14331" max="14338" width="0" style="3" hidden="1" customWidth="1"/>
    <col min="14339" max="14580" width="9.109375" style="3"/>
    <col min="14581" max="14581" width="10.6640625" style="3" bestFit="1" customWidth="1"/>
    <col min="14582" max="14582" width="74" style="3" customWidth="1"/>
    <col min="14583" max="14583" width="15" style="3" customWidth="1"/>
    <col min="14584" max="14584" width="13.44140625" style="3" customWidth="1"/>
    <col min="14585" max="14585" width="17.6640625" style="3" customWidth="1"/>
    <col min="14586" max="14586" width="21.6640625" style="3" customWidth="1"/>
    <col min="14587" max="14594" width="0" style="3" hidden="1" customWidth="1"/>
    <col min="14595" max="14836" width="9.109375" style="3"/>
    <col min="14837" max="14837" width="10.6640625" style="3" bestFit="1" customWidth="1"/>
    <col min="14838" max="14838" width="74" style="3" customWidth="1"/>
    <col min="14839" max="14839" width="15" style="3" customWidth="1"/>
    <col min="14840" max="14840" width="13.44140625" style="3" customWidth="1"/>
    <col min="14841" max="14841" width="17.6640625" style="3" customWidth="1"/>
    <col min="14842" max="14842" width="21.6640625" style="3" customWidth="1"/>
    <col min="14843" max="14850" width="0" style="3" hidden="1" customWidth="1"/>
    <col min="14851" max="15092" width="9.109375" style="3"/>
    <col min="15093" max="15093" width="10.6640625" style="3" bestFit="1" customWidth="1"/>
    <col min="15094" max="15094" width="74" style="3" customWidth="1"/>
    <col min="15095" max="15095" width="15" style="3" customWidth="1"/>
    <col min="15096" max="15096" width="13.44140625" style="3" customWidth="1"/>
    <col min="15097" max="15097" width="17.6640625" style="3" customWidth="1"/>
    <col min="15098" max="15098" width="21.6640625" style="3" customWidth="1"/>
    <col min="15099" max="15106" width="0" style="3" hidden="1" customWidth="1"/>
    <col min="15107" max="15348" width="9.109375" style="3"/>
    <col min="15349" max="15349" width="10.6640625" style="3" bestFit="1" customWidth="1"/>
    <col min="15350" max="15350" width="74" style="3" customWidth="1"/>
    <col min="15351" max="15351" width="15" style="3" customWidth="1"/>
    <col min="15352" max="15352" width="13.44140625" style="3" customWidth="1"/>
    <col min="15353" max="15353" width="17.6640625" style="3" customWidth="1"/>
    <col min="15354" max="15354" width="21.6640625" style="3" customWidth="1"/>
    <col min="15355" max="15362" width="0" style="3" hidden="1" customWidth="1"/>
    <col min="15363" max="15604" width="9.109375" style="3"/>
    <col min="15605" max="15605" width="10.6640625" style="3" bestFit="1" customWidth="1"/>
    <col min="15606" max="15606" width="74" style="3" customWidth="1"/>
    <col min="15607" max="15607" width="15" style="3" customWidth="1"/>
    <col min="15608" max="15608" width="13.44140625" style="3" customWidth="1"/>
    <col min="15609" max="15609" width="17.6640625" style="3" customWidth="1"/>
    <col min="15610" max="15610" width="21.6640625" style="3" customWidth="1"/>
    <col min="15611" max="15618" width="0" style="3" hidden="1" customWidth="1"/>
    <col min="15619" max="15860" width="9.109375" style="3"/>
    <col min="15861" max="15861" width="10.6640625" style="3" bestFit="1" customWidth="1"/>
    <col min="15862" max="15862" width="74" style="3" customWidth="1"/>
    <col min="15863" max="15863" width="15" style="3" customWidth="1"/>
    <col min="15864" max="15864" width="13.44140625" style="3" customWidth="1"/>
    <col min="15865" max="15865" width="17.6640625" style="3" customWidth="1"/>
    <col min="15866" max="15866" width="21.6640625" style="3" customWidth="1"/>
    <col min="15867" max="15874" width="0" style="3" hidden="1" customWidth="1"/>
    <col min="15875" max="16116" width="9.109375" style="3"/>
    <col min="16117" max="16117" width="10.6640625" style="3" bestFit="1" customWidth="1"/>
    <col min="16118" max="16118" width="74" style="3" customWidth="1"/>
    <col min="16119" max="16119" width="15" style="3" customWidth="1"/>
    <col min="16120" max="16120" width="13.44140625" style="3" customWidth="1"/>
    <col min="16121" max="16121" width="17.6640625" style="3" customWidth="1"/>
    <col min="16122" max="16122" width="21.6640625" style="3" customWidth="1"/>
    <col min="16123" max="16130" width="0" style="3" hidden="1" customWidth="1"/>
    <col min="16131" max="16384" width="9.109375" style="3"/>
  </cols>
  <sheetData>
    <row r="2" spans="1:9" ht="19.8" x14ac:dyDescent="0.4">
      <c r="B2" s="695" t="s">
        <v>0</v>
      </c>
      <c r="C2" s="695"/>
      <c r="D2" s="695"/>
      <c r="E2" s="695"/>
      <c r="F2" s="111"/>
    </row>
    <row r="3" spans="1:9" ht="19.8" x14ac:dyDescent="0.4">
      <c r="A3" s="4"/>
      <c r="B3" s="5"/>
      <c r="C3" s="5"/>
      <c r="D3" s="112"/>
      <c r="E3" s="5"/>
      <c r="F3" s="113"/>
    </row>
    <row r="4" spans="1:9" ht="19.8" x14ac:dyDescent="0.4">
      <c r="A4" s="2"/>
      <c r="B4" s="695" t="s">
        <v>1</v>
      </c>
      <c r="C4" s="695"/>
      <c r="D4" s="5"/>
      <c r="E4" s="5"/>
      <c r="F4" s="111"/>
    </row>
    <row r="5" spans="1:9" ht="19.8" x14ac:dyDescent="0.4">
      <c r="A5" s="2"/>
      <c r="B5" s="7"/>
      <c r="C5" s="5"/>
      <c r="D5" s="5"/>
      <c r="E5" s="5"/>
      <c r="F5" s="111"/>
    </row>
    <row r="6" spans="1:9" s="10" customFormat="1" ht="17.399999999999999" x14ac:dyDescent="0.3">
      <c r="A6" s="8"/>
      <c r="B6" s="9" t="s">
        <v>2</v>
      </c>
      <c r="C6" s="16">
        <v>434.69</v>
      </c>
      <c r="D6" s="16" t="s">
        <v>3</v>
      </c>
      <c r="E6" s="8"/>
      <c r="F6" s="8"/>
      <c r="G6" s="11" t="s">
        <v>4</v>
      </c>
      <c r="I6" s="11"/>
    </row>
    <row r="7" spans="1:9" s="10" customFormat="1" ht="17.399999999999999" x14ac:dyDescent="0.3">
      <c r="A7" s="12"/>
      <c r="B7" s="9" t="s">
        <v>5</v>
      </c>
      <c r="C7" s="16">
        <v>311.5</v>
      </c>
      <c r="D7" s="16" t="s">
        <v>3</v>
      </c>
      <c r="E7" s="8"/>
      <c r="F7" s="8"/>
      <c r="G7" s="13" t="s">
        <v>4</v>
      </c>
      <c r="I7" s="11"/>
    </row>
    <row r="8" spans="1:9" s="10" customFormat="1" ht="17.399999999999999" x14ac:dyDescent="0.3">
      <c r="A8" s="12"/>
      <c r="B8" s="9" t="s">
        <v>6</v>
      </c>
      <c r="C8" s="16">
        <v>262.5</v>
      </c>
      <c r="D8" s="16" t="s">
        <v>3</v>
      </c>
      <c r="E8" s="8"/>
      <c r="F8" s="8"/>
      <c r="G8" s="11" t="s">
        <v>4</v>
      </c>
      <c r="I8" s="11"/>
    </row>
    <row r="9" spans="1:9" s="10" customFormat="1" ht="17.399999999999999" x14ac:dyDescent="0.3">
      <c r="A9" s="12"/>
      <c r="B9" s="9" t="s">
        <v>7</v>
      </c>
      <c r="C9" s="16">
        <f>SUM(C7:C8)</f>
        <v>574</v>
      </c>
      <c r="D9" s="16" t="s">
        <v>3</v>
      </c>
      <c r="E9" s="8"/>
      <c r="F9" s="8"/>
      <c r="G9" s="14" t="s">
        <v>8</v>
      </c>
      <c r="I9" s="11"/>
    </row>
    <row r="10" spans="1:9" s="10" customFormat="1" ht="17.399999999999999" x14ac:dyDescent="0.3">
      <c r="A10" s="12"/>
      <c r="B10" s="9" t="s">
        <v>9</v>
      </c>
      <c r="C10" s="16">
        <f>+C6-C7</f>
        <v>123.19</v>
      </c>
      <c r="D10" s="16" t="s">
        <v>10</v>
      </c>
      <c r="E10" s="8"/>
      <c r="F10" s="8"/>
      <c r="G10" s="11" t="s">
        <v>4</v>
      </c>
      <c r="I10" s="11"/>
    </row>
    <row r="11" spans="1:9" s="10" customFormat="1" ht="13.8" x14ac:dyDescent="0.3">
      <c r="A11" s="8"/>
      <c r="C11" s="8"/>
      <c r="D11" s="8"/>
      <c r="E11" s="8"/>
      <c r="F11" s="8"/>
      <c r="G11" s="15"/>
      <c r="I11" s="11"/>
    </row>
    <row r="12" spans="1:9" x14ac:dyDescent="0.4">
      <c r="A12" s="9" t="s">
        <v>11</v>
      </c>
      <c r="B12" s="9" t="s">
        <v>12</v>
      </c>
      <c r="C12" s="16" t="s">
        <v>13</v>
      </c>
      <c r="D12" s="16" t="s">
        <v>14</v>
      </c>
      <c r="E12" s="16" t="s">
        <v>15</v>
      </c>
      <c r="F12" s="16" t="s">
        <v>16</v>
      </c>
    </row>
    <row r="13" spans="1:9" x14ac:dyDescent="0.4">
      <c r="A13" s="6"/>
      <c r="B13" s="6"/>
      <c r="C13" s="20"/>
      <c r="D13" s="20"/>
      <c r="E13" s="20"/>
      <c r="F13" s="20"/>
    </row>
    <row r="14" spans="1:9" s="10" customFormat="1" x14ac:dyDescent="0.3">
      <c r="A14" s="9" t="s">
        <v>17</v>
      </c>
      <c r="B14" s="9" t="s">
        <v>18</v>
      </c>
      <c r="C14" s="20"/>
      <c r="D14" s="20"/>
      <c r="E14" s="20"/>
      <c r="F14" s="20"/>
      <c r="G14" s="17"/>
      <c r="H14" s="18"/>
      <c r="I14" s="19"/>
    </row>
    <row r="15" spans="1:9" s="10" customFormat="1" x14ac:dyDescent="0.3">
      <c r="A15" s="6" t="s">
        <v>19</v>
      </c>
      <c r="B15" s="6" t="s">
        <v>20</v>
      </c>
      <c r="C15" s="20" t="s">
        <v>21</v>
      </c>
      <c r="D15" s="114">
        <v>1</v>
      </c>
      <c r="E15" s="21">
        <f>+'BPU BDS '!E16</f>
        <v>0</v>
      </c>
      <c r="F15" s="22">
        <f>+D15*E15</f>
        <v>0</v>
      </c>
      <c r="G15" s="23"/>
      <c r="H15" s="24"/>
      <c r="I15" s="25">
        <v>1</v>
      </c>
    </row>
    <row r="16" spans="1:9" s="10" customFormat="1" x14ac:dyDescent="0.3">
      <c r="A16" s="6"/>
      <c r="B16" s="6"/>
      <c r="C16" s="20"/>
      <c r="D16" s="20"/>
      <c r="E16" s="21"/>
      <c r="F16" s="22"/>
      <c r="G16" s="23"/>
      <c r="H16" s="24"/>
      <c r="I16" s="25"/>
    </row>
    <row r="17" spans="1:11" s="10" customFormat="1" x14ac:dyDescent="0.3">
      <c r="A17" s="9" t="s">
        <v>22</v>
      </c>
      <c r="B17" s="9" t="s">
        <v>23</v>
      </c>
      <c r="C17" s="20"/>
      <c r="D17" s="20"/>
      <c r="E17" s="21"/>
      <c r="F17" s="22"/>
      <c r="G17" s="23"/>
      <c r="H17" s="24"/>
      <c r="I17" s="25"/>
    </row>
    <row r="18" spans="1:11" s="10" customFormat="1" x14ac:dyDescent="0.3">
      <c r="A18" s="6" t="s">
        <v>24</v>
      </c>
      <c r="B18" s="6" t="s">
        <v>25</v>
      </c>
      <c r="C18" s="20" t="s">
        <v>21</v>
      </c>
      <c r="D18" s="114">
        <v>1</v>
      </c>
      <c r="E18" s="21">
        <v>0</v>
      </c>
      <c r="F18" s="22">
        <f>+D18*E18</f>
        <v>0</v>
      </c>
      <c r="G18" s="23"/>
      <c r="H18" s="24"/>
      <c r="I18" s="25"/>
    </row>
    <row r="19" spans="1:11" x14ac:dyDescent="0.4">
      <c r="A19" s="26" t="s">
        <v>26</v>
      </c>
      <c r="B19" s="27" t="s">
        <v>27</v>
      </c>
      <c r="C19" s="57"/>
      <c r="D19" s="115"/>
      <c r="E19" s="21"/>
      <c r="F19" s="22"/>
    </row>
    <row r="20" spans="1:11" ht="21.75" customHeight="1" x14ac:dyDescent="0.4">
      <c r="A20" s="28" t="s">
        <v>28</v>
      </c>
      <c r="B20" s="6" t="s">
        <v>29</v>
      </c>
      <c r="C20" s="57" t="s">
        <v>30</v>
      </c>
      <c r="D20" s="115">
        <v>149.4</v>
      </c>
      <c r="E20" s="21">
        <v>0</v>
      </c>
      <c r="F20" s="22">
        <f>+D20*E20</f>
        <v>0</v>
      </c>
      <c r="G20" s="29">
        <f>+[3]métre!I283</f>
        <v>155.25120000000001</v>
      </c>
      <c r="H20" s="30" t="e">
        <f>+#REF!</f>
        <v>#REF!</v>
      </c>
      <c r="I20" s="3" t="e">
        <f t="shared" ref="I20:I33" si="0">+H20/2077.6008</f>
        <v>#REF!</v>
      </c>
    </row>
    <row r="21" spans="1:11" x14ac:dyDescent="0.4">
      <c r="A21" s="35"/>
      <c r="B21" s="9"/>
      <c r="C21" s="122"/>
      <c r="D21" s="115"/>
      <c r="E21" s="21"/>
      <c r="F21" s="22"/>
      <c r="H21" s="30"/>
      <c r="I21" s="3">
        <f t="shared" si="0"/>
        <v>0</v>
      </c>
    </row>
    <row r="22" spans="1:11" x14ac:dyDescent="0.4">
      <c r="A22" s="37"/>
      <c r="B22" s="38" t="s">
        <v>37</v>
      </c>
      <c r="C22" s="119"/>
      <c r="D22" s="115"/>
      <c r="E22" s="21"/>
      <c r="F22" s="123">
        <f>+F20+F18+F15</f>
        <v>0</v>
      </c>
      <c r="H22" s="30"/>
      <c r="I22" s="3">
        <f t="shared" si="0"/>
        <v>0</v>
      </c>
    </row>
    <row r="23" spans="1:11" x14ac:dyDescent="0.4">
      <c r="A23" s="35" t="s">
        <v>38</v>
      </c>
      <c r="B23" s="39" t="s">
        <v>39</v>
      </c>
      <c r="C23" s="122"/>
      <c r="D23" s="115"/>
      <c r="E23" s="21"/>
      <c r="F23" s="124"/>
      <c r="H23" s="30"/>
      <c r="I23" s="3">
        <f t="shared" si="0"/>
        <v>0</v>
      </c>
    </row>
    <row r="24" spans="1:11" x14ac:dyDescent="0.4">
      <c r="A24" s="35" t="s">
        <v>40</v>
      </c>
      <c r="B24" s="39" t="s">
        <v>41</v>
      </c>
      <c r="C24" s="122"/>
      <c r="D24" s="115"/>
      <c r="E24" s="21"/>
      <c r="F24" s="124"/>
      <c r="H24" s="30"/>
      <c r="I24" s="3">
        <f t="shared" si="0"/>
        <v>0</v>
      </c>
    </row>
    <row r="25" spans="1:11" ht="17.399999999999999" x14ac:dyDescent="0.4">
      <c r="A25" s="28" t="s">
        <v>42</v>
      </c>
      <c r="B25" s="41" t="s">
        <v>43</v>
      </c>
      <c r="C25" s="57" t="s">
        <v>30</v>
      </c>
      <c r="D25" s="115">
        <v>7.26</v>
      </c>
      <c r="E25" s="21">
        <v>0</v>
      </c>
      <c r="F25" s="22">
        <f t="shared" ref="F25:F51" si="1">+D25*E25</f>
        <v>0</v>
      </c>
      <c r="G25" s="29">
        <f>+'[4]BDS Kamenge métre'!I81</f>
        <v>7.993199999999999</v>
      </c>
      <c r="H25" s="30" t="e">
        <f>+#REF!</f>
        <v>#REF!</v>
      </c>
      <c r="I25" s="3" t="e">
        <f t="shared" si="0"/>
        <v>#REF!</v>
      </c>
    </row>
    <row r="26" spans="1:11" ht="17.399999999999999" x14ac:dyDescent="0.4">
      <c r="A26" s="28" t="s">
        <v>44</v>
      </c>
      <c r="B26" s="41" t="s">
        <v>45</v>
      </c>
      <c r="C26" s="57" t="s">
        <v>30</v>
      </c>
      <c r="D26" s="115">
        <v>40.46</v>
      </c>
      <c r="E26" s="21">
        <v>0</v>
      </c>
      <c r="F26" s="22">
        <f t="shared" si="1"/>
        <v>0</v>
      </c>
      <c r="G26" s="29">
        <f>+'[4]BDS Kamenge métre'!I102</f>
        <v>77.717999999999975</v>
      </c>
      <c r="H26" s="30" t="e">
        <f>+#REF!</f>
        <v>#REF!</v>
      </c>
      <c r="I26" s="3" t="e">
        <f t="shared" si="0"/>
        <v>#REF!</v>
      </c>
    </row>
    <row r="27" spans="1:11" ht="17.399999999999999" x14ac:dyDescent="0.4">
      <c r="A27" s="28" t="s">
        <v>46</v>
      </c>
      <c r="B27" s="34" t="s">
        <v>47</v>
      </c>
      <c r="C27" s="57" t="s">
        <v>30</v>
      </c>
      <c r="D27" s="115">
        <f>+G27</f>
        <v>0</v>
      </c>
      <c r="E27" s="21">
        <v>0</v>
      </c>
      <c r="F27" s="22">
        <f t="shared" si="1"/>
        <v>0</v>
      </c>
      <c r="G27" s="42">
        <v>0</v>
      </c>
      <c r="H27" s="30"/>
      <c r="I27" s="3">
        <f t="shared" si="0"/>
        <v>0</v>
      </c>
    </row>
    <row r="28" spans="1:11" ht="17.399999999999999" x14ac:dyDescent="0.4">
      <c r="A28" s="28" t="s">
        <v>48</v>
      </c>
      <c r="B28" s="34" t="s">
        <v>49</v>
      </c>
      <c r="C28" s="57" t="s">
        <v>50</v>
      </c>
      <c r="D28" s="115">
        <v>89.92</v>
      </c>
      <c r="E28" s="21">
        <v>0</v>
      </c>
      <c r="F28" s="22">
        <f t="shared" si="1"/>
        <v>0</v>
      </c>
      <c r="G28" s="29">
        <f>+'[4]BDS Kamenge métre'!I107</f>
        <v>8.6233000000000004</v>
      </c>
      <c r="H28" s="30" t="e">
        <f>+#REF!</f>
        <v>#REF!</v>
      </c>
      <c r="I28" s="3" t="e">
        <f t="shared" si="0"/>
        <v>#REF!</v>
      </c>
    </row>
    <row r="29" spans="1:11" x14ac:dyDescent="0.4">
      <c r="A29" s="35" t="s">
        <v>51</v>
      </c>
      <c r="B29" s="9" t="s">
        <v>52</v>
      </c>
      <c r="C29" s="119"/>
      <c r="D29" s="115"/>
      <c r="E29" s="21"/>
      <c r="F29" s="123">
        <f>SUM(F25:F28)</f>
        <v>0</v>
      </c>
      <c r="H29" s="30"/>
      <c r="I29" s="3">
        <f t="shared" si="0"/>
        <v>0</v>
      </c>
    </row>
    <row r="30" spans="1:11" x14ac:dyDescent="0.4">
      <c r="A30" s="35"/>
      <c r="B30" s="39" t="s">
        <v>53</v>
      </c>
      <c r="C30" s="119"/>
      <c r="D30" s="115"/>
      <c r="E30" s="21"/>
      <c r="F30" s="22"/>
      <c r="H30" s="30"/>
      <c r="I30" s="3">
        <f t="shared" si="0"/>
        <v>0</v>
      </c>
    </row>
    <row r="31" spans="1:11" ht="17.399999999999999" x14ac:dyDescent="0.4">
      <c r="A31" s="33" t="s">
        <v>54</v>
      </c>
      <c r="B31" s="34" t="s">
        <v>55</v>
      </c>
      <c r="C31" s="57" t="s">
        <v>30</v>
      </c>
      <c r="D31" s="115">
        <v>37.35</v>
      </c>
      <c r="E31" s="21">
        <v>0</v>
      </c>
      <c r="F31" s="22">
        <f t="shared" si="1"/>
        <v>0</v>
      </c>
      <c r="G31" s="29">
        <f>+'[4]BDS Kamenge métre'!I112</f>
        <v>16.416</v>
      </c>
      <c r="H31" s="30">
        <v>450000</v>
      </c>
      <c r="I31" s="3">
        <f t="shared" si="0"/>
        <v>216.59598898883749</v>
      </c>
      <c r="J31" s="32">
        <f>+H31*I31</f>
        <v>97468195.044976875</v>
      </c>
      <c r="K31" s="30">
        <v>475000</v>
      </c>
    </row>
    <row r="32" spans="1:11" x14ac:dyDescent="0.4">
      <c r="A32" s="33"/>
      <c r="B32" s="44" t="s">
        <v>56</v>
      </c>
      <c r="C32" s="57" t="s">
        <v>57</v>
      </c>
      <c r="D32" s="115">
        <f>+G32</f>
        <v>429.00479999999999</v>
      </c>
      <c r="E32" s="21">
        <v>0</v>
      </c>
      <c r="F32" s="22">
        <f t="shared" si="1"/>
        <v>0</v>
      </c>
      <c r="G32" s="29">
        <f>+'[4]BDS Kamenge métre'!I113</f>
        <v>429.00479999999999</v>
      </c>
      <c r="H32" s="30">
        <v>23000</v>
      </c>
      <c r="I32" s="3">
        <f t="shared" si="0"/>
        <v>11.070461659429473</v>
      </c>
      <c r="J32" s="32">
        <f>+H32*I32</f>
        <v>254620.61816687786</v>
      </c>
      <c r="K32" s="30">
        <v>20000</v>
      </c>
    </row>
    <row r="33" spans="1:11" ht="17.399999999999999" x14ac:dyDescent="0.4">
      <c r="A33" s="33"/>
      <c r="B33" s="44" t="s">
        <v>58</v>
      </c>
      <c r="C33" s="57" t="s">
        <v>50</v>
      </c>
      <c r="D33" s="115">
        <f>+G33</f>
        <v>54.72</v>
      </c>
      <c r="E33" s="21">
        <v>0</v>
      </c>
      <c r="F33" s="22">
        <f t="shared" si="1"/>
        <v>0</v>
      </c>
      <c r="G33" s="29">
        <f>+'[4]BDS Kamenge métre'!I114</f>
        <v>54.72</v>
      </c>
      <c r="H33" s="30">
        <v>30000</v>
      </c>
      <c r="I33" s="3">
        <f t="shared" si="0"/>
        <v>14.439732599255834</v>
      </c>
      <c r="J33" s="32">
        <f>+H33*I33</f>
        <v>433191.97797767504</v>
      </c>
      <c r="K33" s="30">
        <f>+H33</f>
        <v>30000</v>
      </c>
    </row>
    <row r="34" spans="1:11" x14ac:dyDescent="0.4">
      <c r="A34" s="33" t="s">
        <v>59</v>
      </c>
      <c r="B34" s="6" t="s">
        <v>60</v>
      </c>
      <c r="C34" s="57"/>
      <c r="D34" s="115"/>
      <c r="E34" s="21"/>
      <c r="F34" s="22">
        <f t="shared" si="1"/>
        <v>0</v>
      </c>
      <c r="G34" s="29"/>
      <c r="H34" s="30">
        <f>SUM(F31:F33)</f>
        <v>0</v>
      </c>
      <c r="I34" s="3">
        <f>+H34*2077.6088</f>
        <v>0</v>
      </c>
      <c r="J34" s="45">
        <f>+H34*2077.6008</f>
        <v>0</v>
      </c>
      <c r="K34" s="30">
        <f>+J34/D31</f>
        <v>0</v>
      </c>
    </row>
    <row r="35" spans="1:11" ht="17.399999999999999" x14ac:dyDescent="0.4">
      <c r="A35" s="33"/>
      <c r="B35" s="46" t="s">
        <v>61</v>
      </c>
      <c r="C35" s="57" t="s">
        <v>30</v>
      </c>
      <c r="D35" s="115">
        <v>0</v>
      </c>
      <c r="E35" s="21">
        <v>0</v>
      </c>
      <c r="F35" s="22">
        <f t="shared" si="1"/>
        <v>0</v>
      </c>
      <c r="G35" s="29"/>
      <c r="H35" s="30"/>
      <c r="I35" s="3">
        <f>+I34/D31</f>
        <v>0</v>
      </c>
      <c r="J35" s="45"/>
      <c r="K35" s="47"/>
    </row>
    <row r="36" spans="1:11" x14ac:dyDescent="0.4">
      <c r="A36" s="33"/>
      <c r="B36" s="46" t="s">
        <v>62</v>
      </c>
      <c r="C36" s="57" t="s">
        <v>57</v>
      </c>
      <c r="D36" s="115">
        <v>0</v>
      </c>
      <c r="E36" s="21">
        <v>0</v>
      </c>
      <c r="F36" s="22">
        <f t="shared" si="1"/>
        <v>0</v>
      </c>
      <c r="G36" s="29"/>
      <c r="H36" s="30"/>
      <c r="K36" s="48">
        <f>+K34*2077.6008</f>
        <v>0</v>
      </c>
    </row>
    <row r="37" spans="1:11" ht="17.399999999999999" x14ac:dyDescent="0.4">
      <c r="A37" s="33"/>
      <c r="B37" s="46" t="s">
        <v>58</v>
      </c>
      <c r="C37" s="57" t="s">
        <v>50</v>
      </c>
      <c r="D37" s="115">
        <v>0</v>
      </c>
      <c r="E37" s="21">
        <v>0</v>
      </c>
      <c r="F37" s="22">
        <f t="shared" si="1"/>
        <v>0</v>
      </c>
      <c r="G37" s="29"/>
      <c r="H37" s="30"/>
      <c r="K37" s="47">
        <f>+K36*2077.6008</f>
        <v>0</v>
      </c>
    </row>
    <row r="38" spans="1:11" x14ac:dyDescent="0.4">
      <c r="A38" s="33" t="s">
        <v>63</v>
      </c>
      <c r="B38" s="6" t="s">
        <v>64</v>
      </c>
      <c r="C38" s="57"/>
      <c r="D38" s="115"/>
      <c r="E38" s="21"/>
      <c r="F38" s="22"/>
      <c r="G38" s="29"/>
      <c r="H38" s="30"/>
      <c r="K38" s="47"/>
    </row>
    <row r="39" spans="1:11" ht="17.399999999999999" x14ac:dyDescent="0.4">
      <c r="A39" s="33"/>
      <c r="B39" s="46" t="s">
        <v>61</v>
      </c>
      <c r="C39" s="57" t="s">
        <v>30</v>
      </c>
      <c r="D39" s="115">
        <v>8.7200000000000006</v>
      </c>
      <c r="E39" s="21">
        <v>0</v>
      </c>
      <c r="F39" s="22">
        <f t="shared" si="1"/>
        <v>0</v>
      </c>
      <c r="G39" s="29"/>
      <c r="H39" s="30"/>
      <c r="K39" s="47"/>
    </row>
    <row r="40" spans="1:11" x14ac:dyDescent="0.4">
      <c r="A40" s="33"/>
      <c r="B40" s="46" t="s">
        <v>62</v>
      </c>
      <c r="C40" s="57" t="s">
        <v>57</v>
      </c>
      <c r="D40" s="115">
        <f>+'[4]BDS Kamenge métre'!I161</f>
        <v>1479.7439600000002</v>
      </c>
      <c r="E40" s="21">
        <v>0</v>
      </c>
      <c r="F40" s="22">
        <f t="shared" si="1"/>
        <v>0</v>
      </c>
      <c r="G40" s="29"/>
      <c r="H40" s="30"/>
      <c r="K40" s="47"/>
    </row>
    <row r="41" spans="1:11" ht="17.399999999999999" x14ac:dyDescent="0.4">
      <c r="A41" s="33"/>
      <c r="B41" s="46" t="s">
        <v>58</v>
      </c>
      <c r="C41" s="57" t="s">
        <v>50</v>
      </c>
      <c r="D41" s="115">
        <f>+'[4]BDS Kamenge métre'!I167</f>
        <v>107.20750000000001</v>
      </c>
      <c r="E41" s="21">
        <v>0</v>
      </c>
      <c r="F41" s="22">
        <f t="shared" si="1"/>
        <v>0</v>
      </c>
      <c r="G41" s="29"/>
      <c r="H41" s="30"/>
      <c r="K41" s="47"/>
    </row>
    <row r="42" spans="1:11" x14ac:dyDescent="0.4">
      <c r="A42" s="33" t="s">
        <v>65</v>
      </c>
      <c r="B42" s="34" t="s">
        <v>66</v>
      </c>
      <c r="C42" s="57"/>
      <c r="D42" s="115"/>
      <c r="E42" s="21"/>
      <c r="F42" s="22"/>
      <c r="G42" s="29"/>
      <c r="H42" s="30"/>
      <c r="K42" s="47"/>
    </row>
    <row r="43" spans="1:11" ht="17.399999999999999" x14ac:dyDescent="0.4">
      <c r="A43" s="33"/>
      <c r="B43" s="44" t="s">
        <v>61</v>
      </c>
      <c r="C43" s="57" t="s">
        <v>30</v>
      </c>
      <c r="D43" s="115">
        <v>27.55</v>
      </c>
      <c r="E43" s="21">
        <v>0</v>
      </c>
      <c r="F43" s="22">
        <f t="shared" si="1"/>
        <v>0</v>
      </c>
      <c r="G43" s="29"/>
      <c r="H43" s="30"/>
      <c r="K43" s="47"/>
    </row>
    <row r="44" spans="1:11" x14ac:dyDescent="0.4">
      <c r="A44" s="33"/>
      <c r="B44" s="46" t="s">
        <v>62</v>
      </c>
      <c r="C44" s="57" t="s">
        <v>57</v>
      </c>
      <c r="D44" s="115">
        <f>+'[4]BDS Kamenge métre'!I177</f>
        <v>830.71659999999997</v>
      </c>
      <c r="E44" s="21">
        <v>0</v>
      </c>
      <c r="F44" s="22">
        <f t="shared" si="1"/>
        <v>0</v>
      </c>
      <c r="G44" s="29"/>
      <c r="H44" s="30"/>
      <c r="K44" s="47"/>
    </row>
    <row r="45" spans="1:11" ht="17.399999999999999" x14ac:dyDescent="0.4">
      <c r="A45" s="33"/>
      <c r="B45" s="46" t="s">
        <v>58</v>
      </c>
      <c r="C45" s="57" t="s">
        <v>50</v>
      </c>
      <c r="D45" s="115">
        <f>+'[4]BDS Kamenge métre'!I178</f>
        <v>0</v>
      </c>
      <c r="E45" s="21">
        <v>0</v>
      </c>
      <c r="F45" s="22">
        <f t="shared" si="1"/>
        <v>0</v>
      </c>
      <c r="G45" s="29"/>
      <c r="H45" s="30"/>
      <c r="I45" s="45">
        <f>+F43</f>
        <v>0</v>
      </c>
      <c r="J45" s="45"/>
      <c r="K45" s="47"/>
    </row>
    <row r="46" spans="1:11" x14ac:dyDescent="0.4">
      <c r="A46" s="33"/>
      <c r="B46" s="39" t="s">
        <v>67</v>
      </c>
      <c r="C46" s="57"/>
      <c r="D46" s="115"/>
      <c r="E46" s="21"/>
      <c r="F46" s="22"/>
      <c r="G46" s="29"/>
      <c r="H46" s="30"/>
      <c r="I46" s="45"/>
      <c r="J46" s="45"/>
      <c r="K46" s="47"/>
    </row>
    <row r="47" spans="1:11" x14ac:dyDescent="0.4">
      <c r="A47" s="33" t="s">
        <v>68</v>
      </c>
      <c r="B47" s="34" t="s">
        <v>69</v>
      </c>
      <c r="C47" s="57"/>
      <c r="D47" s="115"/>
      <c r="E47" s="21"/>
      <c r="F47" s="22"/>
      <c r="G47" s="29"/>
      <c r="H47" s="30"/>
      <c r="I47" s="45">
        <f>+F44</f>
        <v>0</v>
      </c>
      <c r="J47" s="45"/>
      <c r="K47" s="47"/>
    </row>
    <row r="48" spans="1:11" x14ac:dyDescent="0.4">
      <c r="A48" s="33" t="s">
        <v>70</v>
      </c>
      <c r="B48" s="34" t="s">
        <v>71</v>
      </c>
      <c r="C48" s="57"/>
      <c r="D48" s="115"/>
      <c r="E48" s="21"/>
      <c r="F48" s="22"/>
      <c r="G48" s="29"/>
      <c r="H48" s="30"/>
      <c r="I48" s="45">
        <f>SUM(I45:I47)</f>
        <v>0</v>
      </c>
      <c r="J48" s="45">
        <f>SUM(I45:I48)</f>
        <v>0</v>
      </c>
      <c r="K48" s="47">
        <f>+I48*2077.6008</f>
        <v>0</v>
      </c>
    </row>
    <row r="49" spans="1:11" ht="17.399999999999999" x14ac:dyDescent="0.4">
      <c r="A49" s="33"/>
      <c r="B49" s="44" t="s">
        <v>61</v>
      </c>
      <c r="C49" s="57" t="s">
        <v>30</v>
      </c>
      <c r="D49" s="115">
        <v>4.59</v>
      </c>
      <c r="E49" s="21">
        <v>0</v>
      </c>
      <c r="F49" s="22">
        <f t="shared" si="1"/>
        <v>0</v>
      </c>
      <c r="G49" s="29">
        <f>+'[4]BDS Kamenge métre'!I182</f>
        <v>4.5600000000000005</v>
      </c>
      <c r="H49" s="30"/>
      <c r="J49" s="45"/>
      <c r="K49" s="47">
        <f>+K48/D43</f>
        <v>0</v>
      </c>
    </row>
    <row r="50" spans="1:11" x14ac:dyDescent="0.4">
      <c r="A50" s="33"/>
      <c r="B50" s="44" t="s">
        <v>62</v>
      </c>
      <c r="C50" s="57" t="s">
        <v>57</v>
      </c>
      <c r="D50" s="115">
        <v>956.08</v>
      </c>
      <c r="E50" s="21">
        <v>0</v>
      </c>
      <c r="F50" s="22">
        <f t="shared" si="1"/>
        <v>0</v>
      </c>
      <c r="G50" s="29">
        <f>+'[4]BDS Kamenge métre'!I183</f>
        <v>956.08000000000015</v>
      </c>
      <c r="H50" s="30"/>
      <c r="K50" s="47"/>
    </row>
    <row r="51" spans="1:11" ht="17.399999999999999" x14ac:dyDescent="0.4">
      <c r="A51" s="33"/>
      <c r="B51" s="46" t="s">
        <v>72</v>
      </c>
      <c r="C51" s="57" t="s">
        <v>50</v>
      </c>
      <c r="D51" s="115">
        <v>91.2</v>
      </c>
      <c r="E51" s="21">
        <v>0</v>
      </c>
      <c r="F51" s="22">
        <f t="shared" si="1"/>
        <v>0</v>
      </c>
      <c r="G51" s="29">
        <f>+'[4]BDS Kamenge métre'!I185</f>
        <v>91.200000000000017</v>
      </c>
      <c r="H51" s="30"/>
      <c r="K51" s="47"/>
    </row>
    <row r="52" spans="1:11" x14ac:dyDescent="0.4">
      <c r="A52" s="33" t="s">
        <v>73</v>
      </c>
      <c r="B52" s="34" t="s">
        <v>74</v>
      </c>
      <c r="C52" s="125"/>
      <c r="D52" s="115"/>
      <c r="E52" s="21"/>
      <c r="F52" s="22"/>
      <c r="G52" s="29"/>
      <c r="H52" s="30"/>
      <c r="K52" s="47"/>
    </row>
    <row r="53" spans="1:11" x14ac:dyDescent="0.4">
      <c r="A53" s="33" t="s">
        <v>75</v>
      </c>
      <c r="B53" s="34" t="s">
        <v>76</v>
      </c>
      <c r="C53" s="57"/>
      <c r="D53" s="115"/>
      <c r="E53" s="21"/>
      <c r="F53" s="22"/>
      <c r="G53" s="29"/>
      <c r="H53" s="30"/>
      <c r="K53" s="47"/>
    </row>
    <row r="54" spans="1:11" ht="17.399999999999999" x14ac:dyDescent="0.4">
      <c r="A54" s="33"/>
      <c r="B54" s="44" t="s">
        <v>77</v>
      </c>
      <c r="C54" s="57" t="s">
        <v>30</v>
      </c>
      <c r="D54" s="115">
        <v>3.72</v>
      </c>
      <c r="E54" s="21">
        <v>0</v>
      </c>
      <c r="F54" s="22">
        <f t="shared" ref="F54:F62" si="2">+D54*E54</f>
        <v>0</v>
      </c>
      <c r="G54" s="29">
        <f>+'[4]BDS Kamenge métre'!I189</f>
        <v>7.5600000000000001E-2</v>
      </c>
      <c r="H54" s="30"/>
      <c r="K54" s="47"/>
    </row>
    <row r="55" spans="1:11" x14ac:dyDescent="0.4">
      <c r="A55" s="33"/>
      <c r="B55" s="44" t="s">
        <v>62</v>
      </c>
      <c r="C55" s="57" t="s">
        <v>57</v>
      </c>
      <c r="D55" s="115">
        <v>6.17</v>
      </c>
      <c r="E55" s="21">
        <v>0</v>
      </c>
      <c r="F55" s="22">
        <f t="shared" si="2"/>
        <v>0</v>
      </c>
      <c r="G55" s="29">
        <f>+'[4]BDS Kamenge métre'!I198</f>
        <v>6.1740000000000004</v>
      </c>
      <c r="H55" s="30"/>
      <c r="K55" s="47"/>
    </row>
    <row r="56" spans="1:11" ht="17.399999999999999" x14ac:dyDescent="0.4">
      <c r="A56" s="33"/>
      <c r="B56" s="44" t="s">
        <v>58</v>
      </c>
      <c r="C56" s="57" t="s">
        <v>50</v>
      </c>
      <c r="D56" s="115">
        <v>27.04</v>
      </c>
      <c r="E56" s="21">
        <v>0</v>
      </c>
      <c r="F56" s="22">
        <f t="shared" si="2"/>
        <v>0</v>
      </c>
      <c r="G56" s="29">
        <f>+'[4]BDS Kamenge métre'!I201</f>
        <v>27.041999999999998</v>
      </c>
      <c r="H56" s="30"/>
      <c r="K56" s="47"/>
    </row>
    <row r="57" spans="1:11" x14ac:dyDescent="0.4">
      <c r="A57" s="33" t="s">
        <v>78</v>
      </c>
      <c r="B57" s="34" t="s">
        <v>79</v>
      </c>
      <c r="C57" s="57"/>
      <c r="D57" s="115"/>
      <c r="E57" s="21"/>
      <c r="F57" s="22"/>
      <c r="G57" s="29"/>
      <c r="H57" s="30"/>
      <c r="K57" s="47"/>
    </row>
    <row r="58" spans="1:11" ht="17.399999999999999" x14ac:dyDescent="0.4">
      <c r="A58" s="33" t="s">
        <v>80</v>
      </c>
      <c r="B58" s="34" t="s">
        <v>81</v>
      </c>
      <c r="C58" s="57" t="s">
        <v>30</v>
      </c>
      <c r="D58" s="115">
        <v>38.0672</v>
      </c>
      <c r="E58" s="21">
        <v>0</v>
      </c>
      <c r="F58" s="22">
        <f t="shared" si="2"/>
        <v>0</v>
      </c>
      <c r="G58" s="29"/>
      <c r="H58" s="30"/>
      <c r="K58" s="47"/>
    </row>
    <row r="59" spans="1:11" x14ac:dyDescent="0.4">
      <c r="A59" s="37"/>
      <c r="B59" s="44" t="s">
        <v>62</v>
      </c>
      <c r="C59" s="57" t="s">
        <v>57</v>
      </c>
      <c r="D59" s="115">
        <v>180.45</v>
      </c>
      <c r="E59" s="21">
        <v>0</v>
      </c>
      <c r="F59" s="22">
        <f t="shared" si="2"/>
        <v>0</v>
      </c>
      <c r="G59" s="29"/>
      <c r="H59" s="48">
        <f>+'[4]BDS Kamenge métre'!I208</f>
        <v>2361.0533333333333</v>
      </c>
      <c r="K59" s="47"/>
    </row>
    <row r="60" spans="1:11" ht="17.399999999999999" x14ac:dyDescent="0.4">
      <c r="A60" s="37"/>
      <c r="B60" s="44" t="s">
        <v>58</v>
      </c>
      <c r="C60" s="57" t="s">
        <v>50</v>
      </c>
      <c r="D60" s="115">
        <v>257.54000000000002</v>
      </c>
      <c r="E60" s="21">
        <v>0</v>
      </c>
      <c r="F60" s="22">
        <f t="shared" si="2"/>
        <v>0</v>
      </c>
      <c r="G60" s="29"/>
      <c r="H60" s="30"/>
      <c r="K60" s="47"/>
    </row>
    <row r="61" spans="1:11" x14ac:dyDescent="0.4">
      <c r="A61" s="33"/>
      <c r="B61" s="46"/>
      <c r="C61" s="126"/>
      <c r="D61" s="115"/>
      <c r="E61" s="21"/>
      <c r="F61" s="22"/>
      <c r="G61" s="29"/>
      <c r="H61" s="30"/>
      <c r="K61" s="47"/>
    </row>
    <row r="62" spans="1:11" ht="17.399999999999999" x14ac:dyDescent="0.4">
      <c r="A62" s="33" t="s">
        <v>82</v>
      </c>
      <c r="B62" s="34" t="s">
        <v>83</v>
      </c>
      <c r="C62" s="126" t="s">
        <v>30</v>
      </c>
      <c r="D62" s="115">
        <v>33.479999999999997</v>
      </c>
      <c r="E62" s="21">
        <v>0</v>
      </c>
      <c r="F62" s="22">
        <f t="shared" si="2"/>
        <v>0</v>
      </c>
      <c r="G62" s="29"/>
      <c r="H62" s="30"/>
      <c r="K62" s="47"/>
    </row>
    <row r="63" spans="1:11" ht="33.6" x14ac:dyDescent="0.4">
      <c r="A63" s="33" t="s">
        <v>84</v>
      </c>
      <c r="B63" s="6" t="s">
        <v>85</v>
      </c>
      <c r="C63" s="126"/>
      <c r="D63" s="115"/>
      <c r="E63" s="21"/>
      <c r="F63" s="22"/>
      <c r="H63" s="30"/>
    </row>
    <row r="64" spans="1:11" x14ac:dyDescent="0.4">
      <c r="A64" s="33" t="s">
        <v>86</v>
      </c>
      <c r="B64" s="33" t="s">
        <v>87</v>
      </c>
      <c r="C64" s="126"/>
      <c r="D64" s="115"/>
      <c r="E64" s="21"/>
      <c r="F64" s="22"/>
      <c r="H64" s="30"/>
    </row>
    <row r="65" spans="1:8" x14ac:dyDescent="0.4">
      <c r="A65" s="33"/>
      <c r="B65" s="49" t="s">
        <v>77</v>
      </c>
      <c r="C65" s="126" t="s">
        <v>88</v>
      </c>
      <c r="D65" s="115">
        <v>2.3719999999999999</v>
      </c>
      <c r="E65" s="21">
        <v>0</v>
      </c>
      <c r="F65" s="22">
        <f>+D65*E65</f>
        <v>0</v>
      </c>
      <c r="H65" s="30"/>
    </row>
    <row r="66" spans="1:8" x14ac:dyDescent="0.4">
      <c r="A66" s="37"/>
      <c r="B66" s="49" t="s">
        <v>62</v>
      </c>
      <c r="C66" s="126" t="s">
        <v>57</v>
      </c>
      <c r="D66" s="115">
        <v>290.08</v>
      </c>
      <c r="E66" s="21">
        <v>0</v>
      </c>
      <c r="F66" s="22">
        <f>+D66*E66</f>
        <v>0</v>
      </c>
      <c r="H66" s="30"/>
    </row>
    <row r="67" spans="1:8" ht="17.399999999999999" x14ac:dyDescent="0.4">
      <c r="A67" s="37"/>
      <c r="B67" s="49" t="s">
        <v>58</v>
      </c>
      <c r="C67" s="126" t="s">
        <v>50</v>
      </c>
      <c r="D67" s="115">
        <f>+'[4]BDS Kamenge métre'!I260</f>
        <v>24.5</v>
      </c>
      <c r="E67" s="21">
        <v>0</v>
      </c>
      <c r="F67" s="22">
        <f>+D67*E67</f>
        <v>0</v>
      </c>
      <c r="H67" s="30"/>
    </row>
    <row r="68" spans="1:8" x14ac:dyDescent="0.4">
      <c r="A68" s="33" t="s">
        <v>89</v>
      </c>
      <c r="B68" s="50" t="s">
        <v>90</v>
      </c>
      <c r="C68" s="126"/>
      <c r="D68" s="115"/>
      <c r="E68" s="21"/>
      <c r="F68" s="22"/>
      <c r="H68" s="30"/>
    </row>
    <row r="69" spans="1:8" x14ac:dyDescent="0.4">
      <c r="A69" s="33" t="s">
        <v>91</v>
      </c>
      <c r="B69" s="50" t="s">
        <v>90</v>
      </c>
      <c r="C69" s="126"/>
      <c r="D69" s="115"/>
      <c r="E69" s="21"/>
      <c r="F69" s="22"/>
      <c r="H69" s="30"/>
    </row>
    <row r="70" spans="1:8" x14ac:dyDescent="0.4">
      <c r="A70" s="33"/>
      <c r="B70" s="49" t="s">
        <v>92</v>
      </c>
      <c r="C70" s="126" t="s">
        <v>88</v>
      </c>
      <c r="D70" s="115">
        <v>12.885999999999999</v>
      </c>
      <c r="E70" s="21">
        <v>0</v>
      </c>
      <c r="F70" s="22">
        <f t="shared" ref="F70:F96" si="3">+D70*E70</f>
        <v>0</v>
      </c>
      <c r="H70" s="30"/>
    </row>
    <row r="71" spans="1:8" x14ac:dyDescent="0.4">
      <c r="A71" s="33"/>
      <c r="B71" s="49" t="s">
        <v>62</v>
      </c>
      <c r="C71" s="126" t="s">
        <v>57</v>
      </c>
      <c r="D71" s="115">
        <v>1116.51</v>
      </c>
      <c r="E71" s="21">
        <v>0</v>
      </c>
      <c r="F71" s="22">
        <f t="shared" si="3"/>
        <v>0</v>
      </c>
      <c r="H71" s="48">
        <v>1116.5119999999999</v>
      </c>
    </row>
    <row r="72" spans="1:8" x14ac:dyDescent="0.4">
      <c r="A72" s="33"/>
      <c r="B72" s="49" t="s">
        <v>93</v>
      </c>
      <c r="C72" s="126" t="s">
        <v>94</v>
      </c>
      <c r="D72" s="115">
        <v>329</v>
      </c>
      <c r="E72" s="21">
        <v>0</v>
      </c>
      <c r="F72" s="22">
        <f t="shared" si="3"/>
        <v>0</v>
      </c>
      <c r="H72" s="48">
        <v>329</v>
      </c>
    </row>
    <row r="73" spans="1:8" x14ac:dyDescent="0.4">
      <c r="A73" s="33" t="s">
        <v>95</v>
      </c>
      <c r="B73" s="33" t="s">
        <v>96</v>
      </c>
      <c r="C73" s="126"/>
      <c r="D73" s="115"/>
      <c r="E73" s="21"/>
      <c r="F73" s="22"/>
      <c r="H73" s="48"/>
    </row>
    <row r="74" spans="1:8" x14ac:dyDescent="0.4">
      <c r="A74" s="33"/>
      <c r="B74" s="49" t="s">
        <v>92</v>
      </c>
      <c r="C74" s="126" t="s">
        <v>88</v>
      </c>
      <c r="D74" s="115">
        <v>1.236</v>
      </c>
      <c r="E74" s="21">
        <v>0</v>
      </c>
      <c r="F74" s="22">
        <f t="shared" si="3"/>
        <v>0</v>
      </c>
      <c r="H74" s="48">
        <v>1.8165</v>
      </c>
    </row>
    <row r="75" spans="1:8" x14ac:dyDescent="0.4">
      <c r="A75" s="37"/>
      <c r="B75" s="49" t="s">
        <v>62</v>
      </c>
      <c r="C75" s="126" t="s">
        <v>57</v>
      </c>
      <c r="D75" s="115">
        <v>122.899</v>
      </c>
      <c r="E75" s="21">
        <v>0</v>
      </c>
      <c r="F75" s="22">
        <f t="shared" si="3"/>
        <v>0</v>
      </c>
      <c r="H75" s="48">
        <v>122.89920000000001</v>
      </c>
    </row>
    <row r="76" spans="1:8" x14ac:dyDescent="0.4">
      <c r="A76" s="37"/>
      <c r="B76" s="49" t="s">
        <v>93</v>
      </c>
      <c r="C76" s="126" t="s">
        <v>94</v>
      </c>
      <c r="D76" s="115">
        <v>20.93</v>
      </c>
      <c r="E76" s="21">
        <v>0</v>
      </c>
      <c r="F76" s="22">
        <f t="shared" si="3"/>
        <v>0</v>
      </c>
      <c r="H76" s="48">
        <v>20.933</v>
      </c>
    </row>
    <row r="77" spans="1:8" x14ac:dyDescent="0.4">
      <c r="A77" s="33" t="s">
        <v>97</v>
      </c>
      <c r="B77" s="108" t="s">
        <v>98</v>
      </c>
      <c r="C77" s="126"/>
      <c r="D77" s="115"/>
      <c r="E77" s="21"/>
      <c r="F77" s="22"/>
      <c r="H77" s="30"/>
    </row>
    <row r="78" spans="1:8" x14ac:dyDescent="0.4">
      <c r="A78" s="33" t="s">
        <v>99</v>
      </c>
      <c r="B78" s="50" t="s">
        <v>100</v>
      </c>
      <c r="C78" s="126" t="s">
        <v>88</v>
      </c>
      <c r="D78" s="115">
        <v>0.26700000000000002</v>
      </c>
      <c r="E78" s="21">
        <v>0</v>
      </c>
      <c r="F78" s="22">
        <f t="shared" si="3"/>
        <v>0</v>
      </c>
      <c r="H78" s="48">
        <v>0.17639999999999997</v>
      </c>
    </row>
    <row r="79" spans="1:8" x14ac:dyDescent="0.4">
      <c r="A79" s="51"/>
      <c r="B79" s="49" t="s">
        <v>62</v>
      </c>
      <c r="C79" s="126" t="s">
        <v>57</v>
      </c>
      <c r="D79" s="115">
        <v>10.84</v>
      </c>
      <c r="E79" s="21">
        <v>0</v>
      </c>
      <c r="F79" s="22">
        <f t="shared" si="3"/>
        <v>0</v>
      </c>
      <c r="H79" s="48">
        <v>10.838800000000001</v>
      </c>
    </row>
    <row r="80" spans="1:8" x14ac:dyDescent="0.4">
      <c r="A80" s="37"/>
      <c r="B80" s="49" t="s">
        <v>93</v>
      </c>
      <c r="C80" s="126" t="s">
        <v>101</v>
      </c>
      <c r="D80" s="115">
        <v>3.54</v>
      </c>
      <c r="E80" s="21">
        <v>0</v>
      </c>
      <c r="F80" s="22">
        <f t="shared" si="3"/>
        <v>0</v>
      </c>
      <c r="H80" s="48">
        <v>3.54</v>
      </c>
    </row>
    <row r="81" spans="1:8" x14ac:dyDescent="0.4">
      <c r="A81" s="52" t="s">
        <v>102</v>
      </c>
      <c r="B81" s="109" t="s">
        <v>103</v>
      </c>
      <c r="C81" s="186" t="s">
        <v>88</v>
      </c>
      <c r="D81" s="185">
        <v>0.16000000000000003</v>
      </c>
      <c r="E81" s="21">
        <v>0</v>
      </c>
      <c r="F81" s="22">
        <f t="shared" si="3"/>
        <v>0</v>
      </c>
      <c r="H81" s="48">
        <v>0.16000000000000003</v>
      </c>
    </row>
    <row r="82" spans="1:8" x14ac:dyDescent="0.4">
      <c r="A82" s="53"/>
      <c r="B82" s="110" t="s">
        <v>62</v>
      </c>
      <c r="C82" s="187" t="s">
        <v>57</v>
      </c>
      <c r="D82" s="185">
        <v>11.8</v>
      </c>
      <c r="E82" s="21">
        <v>0</v>
      </c>
      <c r="F82" s="22">
        <f t="shared" si="3"/>
        <v>0</v>
      </c>
      <c r="H82" s="48">
        <v>11.797333333333333</v>
      </c>
    </row>
    <row r="83" spans="1:8" x14ac:dyDescent="0.4">
      <c r="A83" s="54"/>
      <c r="B83" s="110" t="s">
        <v>93</v>
      </c>
      <c r="C83" s="188" t="s">
        <v>101</v>
      </c>
      <c r="D83" s="185">
        <v>2.2399999999999998</v>
      </c>
      <c r="E83" s="21">
        <v>0</v>
      </c>
      <c r="F83" s="22">
        <f t="shared" si="3"/>
        <v>0</v>
      </c>
      <c r="H83" s="48">
        <v>2.2399999999999998</v>
      </c>
    </row>
    <row r="84" spans="1:8" x14ac:dyDescent="0.4">
      <c r="A84" s="33" t="s">
        <v>104</v>
      </c>
      <c r="B84" s="50" t="s">
        <v>105</v>
      </c>
      <c r="C84" s="126" t="s">
        <v>88</v>
      </c>
      <c r="D84" s="115">
        <v>2</v>
      </c>
      <c r="E84" s="21">
        <v>0</v>
      </c>
      <c r="F84" s="22">
        <f t="shared" si="3"/>
        <v>0</v>
      </c>
      <c r="H84" s="48">
        <v>1.766</v>
      </c>
    </row>
    <row r="85" spans="1:8" x14ac:dyDescent="0.4">
      <c r="A85" s="37"/>
      <c r="B85" s="49" t="s">
        <v>62</v>
      </c>
      <c r="C85" s="57" t="s">
        <v>57</v>
      </c>
      <c r="D85" s="115">
        <v>141.28</v>
      </c>
      <c r="E85" s="21">
        <v>0</v>
      </c>
      <c r="F85" s="22">
        <f t="shared" si="3"/>
        <v>0</v>
      </c>
      <c r="H85" s="48">
        <v>141.28</v>
      </c>
    </row>
    <row r="86" spans="1:8" x14ac:dyDescent="0.4">
      <c r="A86" s="37"/>
      <c r="B86" s="49" t="s">
        <v>93</v>
      </c>
      <c r="C86" s="57" t="s">
        <v>101</v>
      </c>
      <c r="D86" s="115">
        <v>12.74</v>
      </c>
      <c r="E86" s="21">
        <v>0</v>
      </c>
      <c r="F86" s="22">
        <f t="shared" si="3"/>
        <v>0</v>
      </c>
      <c r="H86" s="48">
        <v>12.734999999999999</v>
      </c>
    </row>
    <row r="87" spans="1:8" x14ac:dyDescent="0.4">
      <c r="A87" s="33" t="s">
        <v>106</v>
      </c>
      <c r="B87" s="55" t="s">
        <v>107</v>
      </c>
      <c r="C87" s="57"/>
      <c r="D87" s="115"/>
      <c r="E87" s="21"/>
      <c r="F87" s="22"/>
      <c r="H87" s="48"/>
    </row>
    <row r="88" spans="1:8" x14ac:dyDescent="0.4">
      <c r="A88" s="33" t="s">
        <v>108</v>
      </c>
      <c r="B88" s="34" t="s">
        <v>109</v>
      </c>
      <c r="C88" s="57"/>
      <c r="D88" s="115"/>
      <c r="E88" s="21"/>
      <c r="F88" s="22"/>
      <c r="H88" s="48"/>
    </row>
    <row r="89" spans="1:8" x14ac:dyDescent="0.4">
      <c r="A89" s="33" t="s">
        <v>110</v>
      </c>
      <c r="B89" s="34" t="s">
        <v>111</v>
      </c>
      <c r="C89" s="57"/>
      <c r="D89" s="115"/>
      <c r="E89" s="21"/>
      <c r="F89" s="22"/>
      <c r="H89" s="48"/>
    </row>
    <row r="90" spans="1:8" ht="17.399999999999999" x14ac:dyDescent="0.4">
      <c r="A90" s="33"/>
      <c r="B90" s="44" t="s">
        <v>61</v>
      </c>
      <c r="C90" s="57" t="s">
        <v>30</v>
      </c>
      <c r="D90" s="115">
        <v>3.3879999999999999</v>
      </c>
      <c r="E90" s="21">
        <v>0</v>
      </c>
      <c r="F90" s="22">
        <f t="shared" si="3"/>
        <v>0</v>
      </c>
      <c r="H90" s="48">
        <v>5.7600000000000016</v>
      </c>
    </row>
    <row r="91" spans="1:8" x14ac:dyDescent="0.4">
      <c r="A91" s="33"/>
      <c r="B91" s="44" t="s">
        <v>62</v>
      </c>
      <c r="C91" s="57" t="s">
        <v>57</v>
      </c>
      <c r="D91" s="115">
        <v>650.02</v>
      </c>
      <c r="E91" s="21">
        <v>0</v>
      </c>
      <c r="F91" s="22">
        <f t="shared" si="3"/>
        <v>0</v>
      </c>
      <c r="H91" s="48">
        <v>650.01600000000008</v>
      </c>
    </row>
    <row r="92" spans="1:8" ht="17.399999999999999" x14ac:dyDescent="0.4">
      <c r="A92" s="33"/>
      <c r="B92" s="46" t="s">
        <v>72</v>
      </c>
      <c r="C92" s="57" t="s">
        <v>50</v>
      </c>
      <c r="D92" s="115">
        <v>172.79999999999998</v>
      </c>
      <c r="E92" s="21">
        <v>0</v>
      </c>
      <c r="F92" s="22">
        <f t="shared" si="3"/>
        <v>0</v>
      </c>
      <c r="H92" s="48">
        <v>172.79999999999998</v>
      </c>
    </row>
    <row r="93" spans="1:8" x14ac:dyDescent="0.4">
      <c r="A93" s="33" t="s">
        <v>112</v>
      </c>
      <c r="B93" s="34" t="s">
        <v>113</v>
      </c>
      <c r="C93" s="126"/>
      <c r="D93" s="115"/>
      <c r="E93" s="21"/>
      <c r="F93" s="22"/>
      <c r="H93" s="48"/>
    </row>
    <row r="94" spans="1:8" ht="17.399999999999999" x14ac:dyDescent="0.4">
      <c r="A94" s="33"/>
      <c r="B94" s="44" t="s">
        <v>61</v>
      </c>
      <c r="C94" s="57" t="s">
        <v>30</v>
      </c>
      <c r="D94" s="115">
        <v>1.7600000000000002</v>
      </c>
      <c r="E94" s="21">
        <v>0</v>
      </c>
      <c r="F94" s="22">
        <f t="shared" si="3"/>
        <v>0</v>
      </c>
      <c r="H94" s="48">
        <v>1.7600000000000002</v>
      </c>
    </row>
    <row r="95" spans="1:8" x14ac:dyDescent="0.4">
      <c r="A95" s="33"/>
      <c r="B95" s="44" t="s">
        <v>62</v>
      </c>
      <c r="C95" s="57" t="s">
        <v>57</v>
      </c>
      <c r="D95" s="115">
        <v>96.62</v>
      </c>
      <c r="E95" s="21">
        <v>0</v>
      </c>
      <c r="F95" s="22">
        <f t="shared" si="3"/>
        <v>0</v>
      </c>
      <c r="H95" s="48">
        <v>96.623999999999995</v>
      </c>
    </row>
    <row r="96" spans="1:8" ht="17.399999999999999" x14ac:dyDescent="0.4">
      <c r="A96" s="33"/>
      <c r="B96" s="46" t="s">
        <v>72</v>
      </c>
      <c r="C96" s="57" t="s">
        <v>50</v>
      </c>
      <c r="D96" s="115">
        <v>25.299999999999997</v>
      </c>
      <c r="E96" s="21">
        <v>0</v>
      </c>
      <c r="F96" s="22">
        <f t="shared" si="3"/>
        <v>0</v>
      </c>
      <c r="H96" s="48">
        <v>25.299999999999997</v>
      </c>
    </row>
    <row r="97" spans="1:9" x14ac:dyDescent="0.4">
      <c r="A97" s="33" t="s">
        <v>114</v>
      </c>
      <c r="B97" s="34" t="s">
        <v>115</v>
      </c>
      <c r="C97" s="125"/>
      <c r="D97" s="115"/>
      <c r="E97" s="21"/>
      <c r="F97" s="22"/>
      <c r="H97" s="48"/>
    </row>
    <row r="98" spans="1:9" x14ac:dyDescent="0.4">
      <c r="A98" s="33" t="s">
        <v>116</v>
      </c>
      <c r="B98" s="34" t="s">
        <v>76</v>
      </c>
      <c r="C98" s="57"/>
      <c r="D98" s="115"/>
      <c r="E98" s="21"/>
      <c r="F98" s="22"/>
      <c r="H98" s="48"/>
    </row>
    <row r="99" spans="1:9" x14ac:dyDescent="0.4">
      <c r="A99" s="33" t="s">
        <v>117</v>
      </c>
      <c r="B99" s="34" t="s">
        <v>118</v>
      </c>
      <c r="C99" s="57"/>
      <c r="D99" s="115"/>
      <c r="E99" s="21"/>
      <c r="F99" s="22"/>
      <c r="H99" s="48"/>
    </row>
    <row r="100" spans="1:9" ht="17.399999999999999" x14ac:dyDescent="0.4">
      <c r="A100" s="33"/>
      <c r="B100" s="44" t="s">
        <v>77</v>
      </c>
      <c r="C100" s="57" t="s">
        <v>30</v>
      </c>
      <c r="D100" s="115">
        <v>4.1364000000000001</v>
      </c>
      <c r="E100" s="21">
        <v>0</v>
      </c>
      <c r="F100" s="22">
        <f t="shared" ref="F100:F105" si="4">+D100*E100</f>
        <v>0</v>
      </c>
      <c r="H100" s="48">
        <v>4.1364000000000001</v>
      </c>
    </row>
    <row r="101" spans="1:9" x14ac:dyDescent="0.4">
      <c r="A101" s="33"/>
      <c r="B101" s="44" t="s">
        <v>62</v>
      </c>
      <c r="C101" s="57" t="s">
        <v>57</v>
      </c>
      <c r="D101" s="115">
        <v>291.5</v>
      </c>
      <c r="E101" s="21">
        <v>0</v>
      </c>
      <c r="F101" s="22">
        <f t="shared" si="4"/>
        <v>0</v>
      </c>
      <c r="H101" s="48">
        <v>291.49559999999997</v>
      </c>
    </row>
    <row r="102" spans="1:9" ht="17.399999999999999" x14ac:dyDescent="0.4">
      <c r="A102" s="33"/>
      <c r="B102" s="44" t="s">
        <v>58</v>
      </c>
      <c r="C102" s="57" t="s">
        <v>50</v>
      </c>
      <c r="D102" s="115">
        <v>147.79999999999998</v>
      </c>
      <c r="E102" s="21">
        <v>0</v>
      </c>
      <c r="F102" s="22">
        <f t="shared" si="4"/>
        <v>0</v>
      </c>
      <c r="H102" s="48">
        <v>147.79999999999998</v>
      </c>
    </row>
    <row r="103" spans="1:9" x14ac:dyDescent="0.4">
      <c r="A103" s="33" t="s">
        <v>119</v>
      </c>
      <c r="B103" s="34" t="s">
        <v>120</v>
      </c>
      <c r="C103" s="57" t="s">
        <v>88</v>
      </c>
      <c r="D103" s="115">
        <v>7.9829999999999997</v>
      </c>
      <c r="E103" s="21">
        <v>0</v>
      </c>
      <c r="F103" s="22">
        <f t="shared" si="4"/>
        <v>0</v>
      </c>
      <c r="H103" s="48">
        <v>8.0411999999999999</v>
      </c>
    </row>
    <row r="104" spans="1:9" x14ac:dyDescent="0.4">
      <c r="A104" s="33"/>
      <c r="B104" s="44" t="s">
        <v>62</v>
      </c>
      <c r="C104" s="57" t="s">
        <v>57</v>
      </c>
      <c r="D104" s="115">
        <v>559.09000000000015</v>
      </c>
      <c r="E104" s="21">
        <v>0</v>
      </c>
      <c r="F104" s="22">
        <f t="shared" si="4"/>
        <v>0</v>
      </c>
      <c r="H104" s="48">
        <v>559.09000000000015</v>
      </c>
    </row>
    <row r="105" spans="1:9" ht="17.399999999999999" x14ac:dyDescent="0.4">
      <c r="A105" s="33"/>
      <c r="B105" s="44" t="s">
        <v>58</v>
      </c>
      <c r="C105" s="57" t="s">
        <v>50</v>
      </c>
      <c r="D105" s="115">
        <v>624.29000000000019</v>
      </c>
      <c r="E105" s="21">
        <v>0</v>
      </c>
      <c r="F105" s="22">
        <f t="shared" si="4"/>
        <v>0</v>
      </c>
      <c r="H105" s="48">
        <v>624.29000000000019</v>
      </c>
    </row>
    <row r="106" spans="1:9" x14ac:dyDescent="0.4">
      <c r="A106" s="33"/>
      <c r="B106" s="38" t="s">
        <v>121</v>
      </c>
      <c r="C106" s="57"/>
      <c r="D106" s="115"/>
      <c r="E106" s="21"/>
      <c r="F106" s="120">
        <f>SUM(F31:F105)</f>
        <v>0</v>
      </c>
      <c r="H106" s="30"/>
      <c r="I106" s="3">
        <f>+H106/2077.6008</f>
        <v>0</v>
      </c>
    </row>
    <row r="107" spans="1:9" x14ac:dyDescent="0.4">
      <c r="A107" s="33"/>
      <c r="B107" s="44"/>
      <c r="C107" s="57"/>
      <c r="D107" s="115"/>
      <c r="E107" s="21"/>
      <c r="F107" s="22"/>
      <c r="H107" s="30"/>
      <c r="I107" s="3">
        <f>+H107/2077.6008</f>
        <v>0</v>
      </c>
    </row>
    <row r="108" spans="1:9" x14ac:dyDescent="0.4">
      <c r="A108" s="56" t="s">
        <v>122</v>
      </c>
      <c r="B108" s="27" t="s">
        <v>123</v>
      </c>
      <c r="C108" s="57"/>
      <c r="D108" s="115"/>
      <c r="E108" s="21"/>
      <c r="F108" s="22"/>
      <c r="H108" s="30"/>
      <c r="I108" s="3">
        <f>+H108/2077.6008</f>
        <v>0</v>
      </c>
    </row>
    <row r="109" spans="1:9" ht="17.399999999999999" x14ac:dyDescent="0.4">
      <c r="A109" s="33" t="s">
        <v>124</v>
      </c>
      <c r="B109" s="34" t="s">
        <v>125</v>
      </c>
      <c r="C109" s="57" t="s">
        <v>126</v>
      </c>
      <c r="D109" s="115">
        <v>393.53</v>
      </c>
      <c r="E109" s="21">
        <v>0</v>
      </c>
      <c r="F109" s="22">
        <f>+D109*E109</f>
        <v>0</v>
      </c>
      <c r="G109" s="3">
        <f>+H109/2077.6008</f>
        <v>0.14993255682227308</v>
      </c>
      <c r="H109" s="42">
        <v>311.5</v>
      </c>
    </row>
    <row r="110" spans="1:9" ht="17.399999999999999" x14ac:dyDescent="0.4">
      <c r="A110" s="33" t="s">
        <v>127</v>
      </c>
      <c r="B110" s="41" t="s">
        <v>128</v>
      </c>
      <c r="C110" s="57" t="s">
        <v>30</v>
      </c>
      <c r="D110" s="115">
        <v>118.06</v>
      </c>
      <c r="E110" s="21">
        <v>0</v>
      </c>
      <c r="F110" s="22">
        <f>+D110*E110</f>
        <v>0</v>
      </c>
      <c r="G110" s="3">
        <f t="shared" ref="G110:G118" si="5">+H110/2077.6008</f>
        <v>3.7483139205568269E-2</v>
      </c>
      <c r="H110" s="42">
        <v>77.875</v>
      </c>
    </row>
    <row r="111" spans="1:9" ht="17.399999999999999" x14ac:dyDescent="0.4">
      <c r="A111" s="33" t="s">
        <v>129</v>
      </c>
      <c r="B111" s="58" t="s">
        <v>130</v>
      </c>
      <c r="C111" s="57" t="s">
        <v>50</v>
      </c>
      <c r="D111" s="115">
        <f>+D109</f>
        <v>393.53</v>
      </c>
      <c r="E111" s="21">
        <v>0</v>
      </c>
      <c r="F111" s="22">
        <f>+D111*E111</f>
        <v>0</v>
      </c>
      <c r="G111" s="3">
        <f t="shared" si="5"/>
        <v>0.14993255682227308</v>
      </c>
      <c r="H111" s="42">
        <v>311.5</v>
      </c>
    </row>
    <row r="112" spans="1:9" x14ac:dyDescent="0.4">
      <c r="A112" s="37"/>
      <c r="B112" s="38" t="s">
        <v>131</v>
      </c>
      <c r="C112" s="57"/>
      <c r="D112" s="115"/>
      <c r="E112" s="21">
        <v>0</v>
      </c>
      <c r="F112" s="120">
        <f>SUM(F109:F111)</f>
        <v>0</v>
      </c>
      <c r="G112" s="3">
        <f t="shared" si="5"/>
        <v>0</v>
      </c>
      <c r="H112" s="30"/>
      <c r="I112" s="3">
        <f>+H112/2077.6008</f>
        <v>0</v>
      </c>
    </row>
    <row r="113" spans="1:9" x14ac:dyDescent="0.4">
      <c r="A113" s="51"/>
      <c r="C113" s="115"/>
      <c r="D113" s="121"/>
      <c r="E113" s="21"/>
      <c r="F113" s="121"/>
      <c r="G113" s="3">
        <f t="shared" si="5"/>
        <v>0</v>
      </c>
      <c r="H113" s="30"/>
    </row>
    <row r="114" spans="1:9" x14ac:dyDescent="0.4">
      <c r="A114" s="56" t="s">
        <v>132</v>
      </c>
      <c r="B114" s="27" t="s">
        <v>133</v>
      </c>
      <c r="C114" s="57"/>
      <c r="D114" s="115"/>
      <c r="E114" s="21"/>
      <c r="F114" s="22"/>
      <c r="G114" s="3">
        <f t="shared" si="5"/>
        <v>0</v>
      </c>
      <c r="H114" s="30"/>
      <c r="I114" s="3">
        <f>+H114/2077.6008</f>
        <v>0</v>
      </c>
    </row>
    <row r="115" spans="1:9" x14ac:dyDescent="0.4">
      <c r="A115" s="33" t="s">
        <v>134</v>
      </c>
      <c r="B115" s="27" t="s">
        <v>67</v>
      </c>
      <c r="C115" s="57"/>
      <c r="D115" s="115"/>
      <c r="E115" s="21"/>
      <c r="F115" s="22"/>
      <c r="H115" s="30"/>
    </row>
    <row r="116" spans="1:9" x14ac:dyDescent="0.4">
      <c r="A116" s="33" t="s">
        <v>135</v>
      </c>
      <c r="B116" s="34" t="s">
        <v>136</v>
      </c>
      <c r="C116" s="57" t="s">
        <v>137</v>
      </c>
      <c r="D116" s="115">
        <v>181.26</v>
      </c>
      <c r="E116" s="21">
        <v>0</v>
      </c>
      <c r="F116" s="22">
        <f>+D116*E116</f>
        <v>0</v>
      </c>
      <c r="G116" s="3" t="e">
        <f t="shared" si="5"/>
        <v>#REF!</v>
      </c>
      <c r="H116" s="30" t="e">
        <f>+#REF!</f>
        <v>#REF!</v>
      </c>
      <c r="I116" s="3" t="e">
        <f>+H116/2077.6008</f>
        <v>#REF!</v>
      </c>
    </row>
    <row r="117" spans="1:9" ht="17.399999999999999" x14ac:dyDescent="0.4">
      <c r="A117" s="33" t="s">
        <v>138</v>
      </c>
      <c r="B117" s="50" t="s">
        <v>139</v>
      </c>
      <c r="C117" s="57" t="s">
        <v>50</v>
      </c>
      <c r="D117" s="115">
        <v>0</v>
      </c>
      <c r="E117" s="21">
        <v>0</v>
      </c>
      <c r="F117" s="22"/>
      <c r="G117" s="3">
        <f t="shared" si="5"/>
        <v>0</v>
      </c>
      <c r="H117" s="30"/>
      <c r="I117" s="3">
        <f>+H117/2077.6008</f>
        <v>0</v>
      </c>
    </row>
    <row r="118" spans="1:9" ht="17.399999999999999" x14ac:dyDescent="0.4">
      <c r="A118" s="33" t="s">
        <v>140</v>
      </c>
      <c r="B118" s="50" t="s">
        <v>141</v>
      </c>
      <c r="C118" s="57" t="s">
        <v>50</v>
      </c>
      <c r="D118" s="115">
        <v>582.9</v>
      </c>
      <c r="E118" s="21">
        <v>0</v>
      </c>
      <c r="F118" s="22">
        <f>+D118*E118</f>
        <v>0</v>
      </c>
      <c r="G118" s="3">
        <f t="shared" si="5"/>
        <v>0</v>
      </c>
      <c r="H118" s="30"/>
    </row>
    <row r="119" spans="1:9" x14ac:dyDescent="0.4">
      <c r="A119" s="33" t="s">
        <v>142</v>
      </c>
      <c r="B119" s="27" t="s">
        <v>143</v>
      </c>
      <c r="C119" s="57"/>
      <c r="D119" s="115"/>
      <c r="E119" s="21"/>
      <c r="F119" s="22"/>
      <c r="H119" s="30"/>
    </row>
    <row r="120" spans="1:9" x14ac:dyDescent="0.4">
      <c r="A120" s="33" t="s">
        <v>144</v>
      </c>
      <c r="B120" s="50" t="s">
        <v>145</v>
      </c>
      <c r="C120" s="57"/>
      <c r="D120" s="115"/>
      <c r="E120" s="21"/>
      <c r="F120" s="22"/>
      <c r="H120" s="30"/>
    </row>
    <row r="121" spans="1:9" ht="17.399999999999999" x14ac:dyDescent="0.4">
      <c r="A121" s="33" t="s">
        <v>146</v>
      </c>
      <c r="B121" s="50" t="s">
        <v>139</v>
      </c>
      <c r="C121" s="57" t="s">
        <v>50</v>
      </c>
      <c r="D121" s="115">
        <v>559.51</v>
      </c>
      <c r="E121" s="21">
        <v>0</v>
      </c>
      <c r="F121" s="22">
        <f>+D121*E121</f>
        <v>0</v>
      </c>
      <c r="H121" s="30"/>
    </row>
    <row r="122" spans="1:9" x14ac:dyDescent="0.4">
      <c r="A122" s="33"/>
      <c r="B122" s="38" t="s">
        <v>147</v>
      </c>
      <c r="C122" s="57"/>
      <c r="D122" s="115"/>
      <c r="E122" s="21"/>
      <c r="F122" s="120">
        <f>SUM(F116:F121)</f>
        <v>0</v>
      </c>
      <c r="H122" s="30"/>
    </row>
    <row r="123" spans="1:9" x14ac:dyDescent="0.4">
      <c r="A123" s="60" t="s">
        <v>148</v>
      </c>
      <c r="B123" s="61" t="s">
        <v>149</v>
      </c>
      <c r="C123" s="57"/>
      <c r="D123" s="115"/>
      <c r="E123" s="21"/>
      <c r="F123" s="22"/>
      <c r="H123" s="30"/>
    </row>
    <row r="124" spans="1:9" x14ac:dyDescent="0.4">
      <c r="A124" s="62" t="s">
        <v>150</v>
      </c>
      <c r="B124" s="61" t="s">
        <v>67</v>
      </c>
      <c r="C124" s="57"/>
      <c r="D124" s="115"/>
      <c r="E124" s="21"/>
      <c r="F124" s="22"/>
      <c r="H124" s="30"/>
    </row>
    <row r="125" spans="1:9" x14ac:dyDescent="0.4">
      <c r="A125" s="37" t="s">
        <v>151</v>
      </c>
      <c r="B125" s="50" t="s">
        <v>152</v>
      </c>
      <c r="C125" s="57"/>
      <c r="D125" s="115"/>
      <c r="E125" s="21"/>
      <c r="F125" s="22"/>
      <c r="H125" s="30"/>
    </row>
    <row r="126" spans="1:9" ht="17.399999999999999" x14ac:dyDescent="0.4">
      <c r="A126" s="37" t="s">
        <v>153</v>
      </c>
      <c r="B126" s="50" t="s">
        <v>154</v>
      </c>
      <c r="C126" s="127" t="s">
        <v>155</v>
      </c>
      <c r="D126" s="72">
        <v>1165.8</v>
      </c>
      <c r="E126" s="21">
        <v>0</v>
      </c>
      <c r="F126" s="22">
        <f>+D126*E126</f>
        <v>0</v>
      </c>
      <c r="G126" s="29">
        <f>+'[4]BDS Kamenge métre'!I445</f>
        <v>185.81</v>
      </c>
      <c r="H126" s="42">
        <v>185.81</v>
      </c>
    </row>
    <row r="127" spans="1:9" ht="17.399999999999999" x14ac:dyDescent="0.4">
      <c r="A127" s="37" t="s">
        <v>156</v>
      </c>
      <c r="B127" s="50" t="s">
        <v>157</v>
      </c>
      <c r="C127" s="127" t="s">
        <v>155</v>
      </c>
      <c r="D127" s="72">
        <v>257.54000000000002</v>
      </c>
      <c r="E127" s="21">
        <v>0</v>
      </c>
      <c r="F127" s="22">
        <f>+D127*E127</f>
        <v>0</v>
      </c>
      <c r="H127" s="42">
        <v>233.55</v>
      </c>
    </row>
    <row r="128" spans="1:9" ht="17.399999999999999" x14ac:dyDescent="0.4">
      <c r="A128" s="37" t="s">
        <v>158</v>
      </c>
      <c r="B128" s="50" t="s">
        <v>159</v>
      </c>
      <c r="C128" s="127" t="s">
        <v>155</v>
      </c>
      <c r="D128" s="72">
        <v>46.98</v>
      </c>
      <c r="E128" s="21">
        <v>0</v>
      </c>
      <c r="F128" s="22">
        <f>+D128*E128</f>
        <v>0</v>
      </c>
      <c r="H128" s="42">
        <v>56</v>
      </c>
    </row>
    <row r="129" spans="1:8" x14ac:dyDescent="0.4">
      <c r="A129" s="37" t="s">
        <v>160</v>
      </c>
      <c r="B129" s="50" t="s">
        <v>161</v>
      </c>
      <c r="C129" s="57"/>
      <c r="D129" s="72"/>
      <c r="E129" s="21"/>
      <c r="F129" s="128"/>
      <c r="H129" s="42"/>
    </row>
    <row r="130" spans="1:8" x14ac:dyDescent="0.4">
      <c r="A130" s="37" t="s">
        <v>162</v>
      </c>
      <c r="B130" s="50" t="s">
        <v>163</v>
      </c>
      <c r="C130" s="57" t="s">
        <v>137</v>
      </c>
      <c r="D130" s="72">
        <v>0</v>
      </c>
      <c r="E130" s="21">
        <v>0</v>
      </c>
      <c r="F130" s="22">
        <f>+D130*E130</f>
        <v>0</v>
      </c>
      <c r="H130" s="42">
        <v>0</v>
      </c>
    </row>
    <row r="131" spans="1:8" x14ac:dyDescent="0.4">
      <c r="A131" s="37" t="s">
        <v>164</v>
      </c>
      <c r="B131" s="50" t="s">
        <v>165</v>
      </c>
      <c r="C131" s="57" t="s">
        <v>137</v>
      </c>
      <c r="D131" s="72">
        <v>0</v>
      </c>
      <c r="E131" s="21">
        <v>0</v>
      </c>
      <c r="F131" s="22">
        <f>+D131*E131</f>
        <v>0</v>
      </c>
      <c r="H131" s="42">
        <v>145</v>
      </c>
    </row>
    <row r="132" spans="1:8" x14ac:dyDescent="0.4">
      <c r="A132" s="37" t="s">
        <v>166</v>
      </c>
      <c r="B132" s="50" t="s">
        <v>167</v>
      </c>
      <c r="C132" s="57" t="s">
        <v>137</v>
      </c>
      <c r="D132" s="72">
        <v>285.60000000000002</v>
      </c>
      <c r="E132" s="21">
        <v>0</v>
      </c>
      <c r="F132" s="22"/>
      <c r="H132" s="42"/>
    </row>
    <row r="133" spans="1:8" x14ac:dyDescent="0.4">
      <c r="A133" s="37" t="s">
        <v>168</v>
      </c>
      <c r="B133" s="40" t="s">
        <v>169</v>
      </c>
      <c r="C133" s="57"/>
      <c r="D133" s="72"/>
      <c r="E133" s="21"/>
      <c r="F133" s="128"/>
      <c r="H133" s="42"/>
    </row>
    <row r="134" spans="1:8" x14ac:dyDescent="0.4">
      <c r="A134" s="37" t="s">
        <v>170</v>
      </c>
      <c r="B134" s="50" t="s">
        <v>171</v>
      </c>
      <c r="C134" s="57"/>
      <c r="D134" s="72"/>
      <c r="E134" s="21"/>
      <c r="F134" s="128"/>
      <c r="H134" s="42"/>
    </row>
    <row r="135" spans="1:8" ht="17.399999999999999" x14ac:dyDescent="0.4">
      <c r="A135" s="37" t="s">
        <v>172</v>
      </c>
      <c r="B135" s="50" t="s">
        <v>173</v>
      </c>
      <c r="C135" s="127" t="s">
        <v>155</v>
      </c>
      <c r="D135" s="72">
        <v>0</v>
      </c>
      <c r="E135" s="21">
        <v>0</v>
      </c>
      <c r="F135" s="22">
        <f>+D135*E135</f>
        <v>0</v>
      </c>
      <c r="H135" s="42">
        <v>0</v>
      </c>
    </row>
    <row r="136" spans="1:8" ht="17.399999999999999" x14ac:dyDescent="0.4">
      <c r="A136" s="37" t="s">
        <v>174</v>
      </c>
      <c r="B136" s="50" t="s">
        <v>175</v>
      </c>
      <c r="C136" s="127" t="s">
        <v>155</v>
      </c>
      <c r="D136" s="72">
        <v>0</v>
      </c>
      <c r="E136" s="21">
        <v>0</v>
      </c>
      <c r="F136" s="22">
        <f>+D136*E136</f>
        <v>0</v>
      </c>
      <c r="H136" s="42">
        <v>188.56</v>
      </c>
    </row>
    <row r="137" spans="1:8" ht="17.399999999999999" x14ac:dyDescent="0.4">
      <c r="A137" s="37" t="s">
        <v>176</v>
      </c>
      <c r="B137" s="50" t="s">
        <v>177</v>
      </c>
      <c r="C137" s="127" t="s">
        <v>155</v>
      </c>
      <c r="D137" s="72">
        <v>89.92</v>
      </c>
      <c r="E137" s="21">
        <v>0</v>
      </c>
      <c r="F137" s="22">
        <f>+D137*E137</f>
        <v>0</v>
      </c>
      <c r="H137" s="42">
        <v>96</v>
      </c>
    </row>
    <row r="138" spans="1:8" ht="17.399999999999999" x14ac:dyDescent="0.4">
      <c r="A138" s="37" t="s">
        <v>178</v>
      </c>
      <c r="B138" s="50" t="s">
        <v>179</v>
      </c>
      <c r="C138" s="127" t="s">
        <v>155</v>
      </c>
      <c r="D138" s="72">
        <v>307.76</v>
      </c>
      <c r="E138" s="21">
        <v>0</v>
      </c>
      <c r="F138" s="22">
        <f>+D138*E138</f>
        <v>0</v>
      </c>
      <c r="H138" s="42">
        <v>81.94</v>
      </c>
    </row>
    <row r="139" spans="1:8" ht="17.399999999999999" x14ac:dyDescent="0.4">
      <c r="A139" s="37" t="s">
        <v>180</v>
      </c>
      <c r="B139" s="50" t="s">
        <v>181</v>
      </c>
      <c r="C139" s="127" t="s">
        <v>155</v>
      </c>
      <c r="D139" s="72">
        <v>16.350000000000001</v>
      </c>
      <c r="E139" s="21">
        <v>0</v>
      </c>
      <c r="F139" s="22">
        <f>+D139*E139</f>
        <v>0</v>
      </c>
      <c r="H139" s="42">
        <v>14.76</v>
      </c>
    </row>
    <row r="140" spans="1:8" x14ac:dyDescent="0.4">
      <c r="A140" s="62" t="s">
        <v>150</v>
      </c>
      <c r="B140" s="61" t="s">
        <v>182</v>
      </c>
      <c r="C140" s="57"/>
      <c r="D140" s="72"/>
      <c r="E140" s="21"/>
      <c r="F140" s="22"/>
      <c r="H140" s="42"/>
    </row>
    <row r="141" spans="1:8" x14ac:dyDescent="0.4">
      <c r="A141" s="37" t="s">
        <v>151</v>
      </c>
      <c r="B141" s="50" t="s">
        <v>152</v>
      </c>
      <c r="C141" s="57"/>
      <c r="D141" s="72"/>
      <c r="E141" s="21"/>
      <c r="F141" s="22"/>
      <c r="H141" s="42"/>
    </row>
    <row r="142" spans="1:8" ht="17.399999999999999" x14ac:dyDescent="0.4">
      <c r="A142" s="37" t="s">
        <v>153</v>
      </c>
      <c r="B142" s="50" t="s">
        <v>183</v>
      </c>
      <c r="C142" s="127" t="s">
        <v>155</v>
      </c>
      <c r="D142" s="72">
        <v>1119.02</v>
      </c>
      <c r="E142" s="21">
        <v>0</v>
      </c>
      <c r="F142" s="22">
        <f>+D142*E142</f>
        <v>0</v>
      </c>
      <c r="G142" s="3">
        <f>+'[4]BDS Kamenge métre'!I451</f>
        <v>220.68</v>
      </c>
      <c r="H142" s="42">
        <v>220.68</v>
      </c>
    </row>
    <row r="143" spans="1:8" ht="17.399999999999999" x14ac:dyDescent="0.4">
      <c r="A143" s="37" t="s">
        <v>156</v>
      </c>
      <c r="B143" s="50" t="s">
        <v>184</v>
      </c>
      <c r="C143" s="127" t="s">
        <v>155</v>
      </c>
      <c r="D143" s="72">
        <v>0</v>
      </c>
      <c r="E143" s="21">
        <v>0</v>
      </c>
      <c r="F143" s="22">
        <f>+D143*E143</f>
        <v>0</v>
      </c>
      <c r="G143" s="29">
        <f>+'[4]BDS Kamenge métre'!I539</f>
        <v>439.92099999999999</v>
      </c>
      <c r="H143" s="42">
        <v>439.92</v>
      </c>
    </row>
    <row r="144" spans="1:8" ht="17.399999999999999" x14ac:dyDescent="0.4">
      <c r="A144" s="37" t="s">
        <v>158</v>
      </c>
      <c r="B144" s="50" t="s">
        <v>185</v>
      </c>
      <c r="C144" s="127" t="s">
        <v>155</v>
      </c>
      <c r="D144" s="72">
        <v>46.98</v>
      </c>
      <c r="E144" s="21">
        <v>0</v>
      </c>
      <c r="F144" s="22">
        <f>+D144*E144</f>
        <v>0</v>
      </c>
      <c r="H144" s="42">
        <v>56</v>
      </c>
    </row>
    <row r="145" spans="1:8" ht="17.399999999999999" x14ac:dyDescent="0.4">
      <c r="A145" s="37" t="s">
        <v>160</v>
      </c>
      <c r="B145" s="50" t="s">
        <v>161</v>
      </c>
      <c r="C145" s="127"/>
      <c r="D145" s="72"/>
      <c r="E145" s="21"/>
      <c r="F145" s="22"/>
      <c r="H145" s="42"/>
    </row>
    <row r="146" spans="1:8" x14ac:dyDescent="0.4">
      <c r="A146" s="37" t="s">
        <v>162</v>
      </c>
      <c r="B146" s="50" t="s">
        <v>186</v>
      </c>
      <c r="C146" s="57" t="s">
        <v>137</v>
      </c>
      <c r="D146" s="72">
        <v>0</v>
      </c>
      <c r="E146" s="21">
        <v>0</v>
      </c>
      <c r="F146" s="22">
        <f>+D146*E146</f>
        <v>0</v>
      </c>
      <c r="H146" s="42">
        <v>0</v>
      </c>
    </row>
    <row r="147" spans="1:8" x14ac:dyDescent="0.4">
      <c r="A147" s="37" t="s">
        <v>164</v>
      </c>
      <c r="B147" s="50" t="s">
        <v>165</v>
      </c>
      <c r="C147" s="57" t="s">
        <v>137</v>
      </c>
      <c r="D147" s="72">
        <v>0</v>
      </c>
      <c r="E147" s="21">
        <v>0</v>
      </c>
      <c r="F147" s="22">
        <f>+D147*E147</f>
        <v>0</v>
      </c>
      <c r="H147" s="42">
        <v>0</v>
      </c>
    </row>
    <row r="148" spans="1:8" x14ac:dyDescent="0.4">
      <c r="A148" s="37" t="s">
        <v>166</v>
      </c>
      <c r="B148" s="50" t="s">
        <v>167</v>
      </c>
      <c r="C148" s="57" t="s">
        <v>137</v>
      </c>
      <c r="D148" s="72">
        <v>220.48</v>
      </c>
      <c r="E148" s="21">
        <v>0</v>
      </c>
      <c r="F148" s="22">
        <f>+D148*E148</f>
        <v>0</v>
      </c>
      <c r="H148" s="42">
        <v>185</v>
      </c>
    </row>
    <row r="149" spans="1:8" x14ac:dyDescent="0.4">
      <c r="A149" s="37" t="s">
        <v>168</v>
      </c>
      <c r="B149" s="40" t="s">
        <v>169</v>
      </c>
      <c r="C149" s="57"/>
      <c r="D149" s="72"/>
      <c r="E149" s="21"/>
      <c r="F149" s="22"/>
      <c r="H149" s="42"/>
    </row>
    <row r="150" spans="1:8" x14ac:dyDescent="0.4">
      <c r="A150" s="37" t="s">
        <v>170</v>
      </c>
      <c r="B150" s="50" t="s">
        <v>171</v>
      </c>
      <c r="C150" s="57"/>
      <c r="D150" s="72"/>
      <c r="E150" s="21"/>
      <c r="F150" s="22"/>
      <c r="H150" s="42"/>
    </row>
    <row r="151" spans="1:8" ht="17.399999999999999" x14ac:dyDescent="0.4">
      <c r="A151" s="37" t="s">
        <v>172</v>
      </c>
      <c r="B151" s="50" t="s">
        <v>173</v>
      </c>
      <c r="C151" s="127" t="s">
        <v>155</v>
      </c>
      <c r="D151" s="72">
        <v>0</v>
      </c>
      <c r="E151" s="21">
        <v>0</v>
      </c>
      <c r="F151" s="22">
        <f>+D151*E151</f>
        <v>0</v>
      </c>
      <c r="H151" s="42">
        <v>0</v>
      </c>
    </row>
    <row r="152" spans="1:8" ht="17.399999999999999" x14ac:dyDescent="0.4">
      <c r="A152" s="37" t="s">
        <v>174</v>
      </c>
      <c r="B152" s="50" t="s">
        <v>175</v>
      </c>
      <c r="C152" s="127" t="s">
        <v>155</v>
      </c>
      <c r="D152" s="72">
        <v>0</v>
      </c>
      <c r="E152" s="21">
        <v>0</v>
      </c>
      <c r="F152" s="22">
        <f>+D152*E152</f>
        <v>0</v>
      </c>
      <c r="H152" s="42">
        <v>0</v>
      </c>
    </row>
    <row r="153" spans="1:8" ht="17.399999999999999" x14ac:dyDescent="0.4">
      <c r="A153" s="37" t="s">
        <v>176</v>
      </c>
      <c r="B153" s="50" t="s">
        <v>187</v>
      </c>
      <c r="C153" s="127" t="s">
        <v>155</v>
      </c>
      <c r="D153" s="72">
        <v>0</v>
      </c>
      <c r="E153" s="21">
        <v>0</v>
      </c>
      <c r="F153" s="22">
        <f>+D153*E153</f>
        <v>0</v>
      </c>
      <c r="H153" s="42">
        <v>0</v>
      </c>
    </row>
    <row r="154" spans="1:8" ht="17.399999999999999" x14ac:dyDescent="0.4">
      <c r="A154" s="37" t="s">
        <v>178</v>
      </c>
      <c r="B154" s="50" t="s">
        <v>188</v>
      </c>
      <c r="C154" s="127" t="s">
        <v>155</v>
      </c>
      <c r="D154" s="72">
        <v>233.78</v>
      </c>
      <c r="E154" s="21">
        <v>0</v>
      </c>
      <c r="F154" s="22">
        <f>+D154*E154</f>
        <v>0</v>
      </c>
      <c r="H154" s="42">
        <v>176.94</v>
      </c>
    </row>
    <row r="155" spans="1:8" ht="17.399999999999999" x14ac:dyDescent="0.4">
      <c r="A155" s="37" t="s">
        <v>180</v>
      </c>
      <c r="B155" s="50" t="s">
        <v>181</v>
      </c>
      <c r="C155" s="127" t="s">
        <v>155</v>
      </c>
      <c r="D155" s="72">
        <v>16.350000000000001</v>
      </c>
      <c r="E155" s="21">
        <v>0</v>
      </c>
      <c r="F155" s="22">
        <f>+D155*E155</f>
        <v>0</v>
      </c>
      <c r="H155" s="42">
        <v>14.76</v>
      </c>
    </row>
    <row r="156" spans="1:8" x14ac:dyDescent="0.4">
      <c r="A156" s="37"/>
      <c r="B156" s="63" t="s">
        <v>189</v>
      </c>
      <c r="C156" s="119"/>
      <c r="D156" s="115"/>
      <c r="E156" s="21">
        <v>0</v>
      </c>
      <c r="F156" s="123">
        <f>SUM(F125:F155)</f>
        <v>0</v>
      </c>
      <c r="H156" s="30"/>
    </row>
    <row r="157" spans="1:8" x14ac:dyDescent="0.4">
      <c r="A157" s="37"/>
      <c r="B157" s="43"/>
      <c r="C157" s="119"/>
      <c r="D157" s="115"/>
      <c r="E157" s="21"/>
      <c r="F157" s="123"/>
      <c r="H157" s="30"/>
    </row>
    <row r="158" spans="1:8" x14ac:dyDescent="0.4">
      <c r="A158" s="60" t="s">
        <v>190</v>
      </c>
      <c r="B158" s="61" t="s">
        <v>191</v>
      </c>
      <c r="C158" s="57"/>
      <c r="D158" s="115"/>
      <c r="E158" s="21"/>
      <c r="F158" s="22"/>
      <c r="H158" s="30"/>
    </row>
    <row r="159" spans="1:8" x14ac:dyDescent="0.4">
      <c r="A159" s="62" t="s">
        <v>192</v>
      </c>
      <c r="B159" s="61" t="s">
        <v>67</v>
      </c>
      <c r="C159" s="57"/>
      <c r="D159" s="115"/>
      <c r="E159" s="21"/>
      <c r="F159" s="22"/>
      <c r="H159" s="30"/>
    </row>
    <row r="160" spans="1:8" x14ac:dyDescent="0.4">
      <c r="A160" s="37" t="s">
        <v>193</v>
      </c>
      <c r="B160" s="50" t="s">
        <v>194</v>
      </c>
      <c r="C160" s="57"/>
      <c r="D160" s="115"/>
      <c r="E160" s="21"/>
      <c r="F160" s="22"/>
      <c r="H160" s="30"/>
    </row>
    <row r="161" spans="1:10" x14ac:dyDescent="0.4">
      <c r="A161" s="37" t="s">
        <v>195</v>
      </c>
      <c r="B161" s="6" t="s">
        <v>196</v>
      </c>
      <c r="C161" s="57" t="s">
        <v>21</v>
      </c>
      <c r="D161" s="115">
        <v>1</v>
      </c>
      <c r="E161" s="21">
        <v>0</v>
      </c>
      <c r="F161" s="22">
        <f>+D161*E161</f>
        <v>0</v>
      </c>
      <c r="H161" s="30">
        <f>120000*1.35</f>
        <v>162000</v>
      </c>
      <c r="J161" s="3">
        <f>+H161/6</f>
        <v>27000</v>
      </c>
    </row>
    <row r="162" spans="1:10" x14ac:dyDescent="0.4">
      <c r="A162" s="37" t="s">
        <v>197</v>
      </c>
      <c r="B162" s="33" t="s">
        <v>198</v>
      </c>
      <c r="C162" s="57" t="s">
        <v>137</v>
      </c>
      <c r="D162" s="115">
        <v>0</v>
      </c>
      <c r="E162" s="21">
        <v>0</v>
      </c>
      <c r="F162" s="22">
        <f>+D162*E162</f>
        <v>0</v>
      </c>
      <c r="H162" s="36">
        <f>12*2077.6008*6</f>
        <v>149587.25760000001</v>
      </c>
      <c r="J162" s="3">
        <f>+J161/2077.6008</f>
        <v>12.995759339330249</v>
      </c>
    </row>
    <row r="163" spans="1:10" x14ac:dyDescent="0.4">
      <c r="A163" s="37" t="s">
        <v>199</v>
      </c>
      <c r="B163" s="50" t="s">
        <v>200</v>
      </c>
      <c r="C163" s="57" t="s">
        <v>137</v>
      </c>
      <c r="D163" s="115">
        <v>165</v>
      </c>
      <c r="E163" s="21">
        <v>0</v>
      </c>
      <c r="F163" s="22">
        <f>+D163*E163</f>
        <v>0</v>
      </c>
      <c r="H163" s="30"/>
    </row>
    <row r="164" spans="1:10" x14ac:dyDescent="0.4">
      <c r="A164" s="37" t="s">
        <v>201</v>
      </c>
      <c r="B164" s="40" t="s">
        <v>202</v>
      </c>
      <c r="C164" s="57"/>
      <c r="D164" s="115"/>
      <c r="E164" s="21"/>
      <c r="F164" s="22"/>
      <c r="H164" s="30"/>
    </row>
    <row r="165" spans="1:10" ht="17.399999999999999" x14ac:dyDescent="0.4">
      <c r="A165" s="37" t="s">
        <v>203</v>
      </c>
      <c r="B165" s="50" t="s">
        <v>204</v>
      </c>
      <c r="C165" s="57" t="s">
        <v>50</v>
      </c>
      <c r="D165" s="115">
        <v>75.373000000000005</v>
      </c>
      <c r="E165" s="21">
        <v>0</v>
      </c>
      <c r="F165" s="22">
        <f t="shared" ref="F165:F171" si="6">+D165*E165</f>
        <v>0</v>
      </c>
      <c r="H165" s="30"/>
    </row>
    <row r="166" spans="1:10" x14ac:dyDescent="0.4">
      <c r="A166" s="37" t="s">
        <v>205</v>
      </c>
      <c r="B166" s="50" t="s">
        <v>206</v>
      </c>
      <c r="C166" s="57" t="s">
        <v>137</v>
      </c>
      <c r="D166" s="115">
        <v>17.5</v>
      </c>
      <c r="E166" s="21">
        <v>0</v>
      </c>
      <c r="F166" s="22">
        <f t="shared" si="6"/>
        <v>0</v>
      </c>
      <c r="H166" s="30"/>
    </row>
    <row r="167" spans="1:10" x14ac:dyDescent="0.4">
      <c r="A167" s="37" t="s">
        <v>207</v>
      </c>
      <c r="B167" s="50" t="s">
        <v>208</v>
      </c>
      <c r="C167" s="57" t="s">
        <v>137</v>
      </c>
      <c r="D167" s="115">
        <v>25.77</v>
      </c>
      <c r="E167" s="21">
        <v>0</v>
      </c>
      <c r="F167" s="22">
        <f t="shared" si="6"/>
        <v>0</v>
      </c>
      <c r="H167" s="30"/>
    </row>
    <row r="168" spans="1:10" x14ac:dyDescent="0.4">
      <c r="A168" s="37" t="s">
        <v>209</v>
      </c>
      <c r="B168" s="50" t="s">
        <v>210</v>
      </c>
      <c r="C168" s="57" t="s">
        <v>137</v>
      </c>
      <c r="D168" s="115">
        <v>12.5</v>
      </c>
      <c r="E168" s="21">
        <v>0</v>
      </c>
      <c r="F168" s="22">
        <f t="shared" si="6"/>
        <v>0</v>
      </c>
      <c r="H168" s="30"/>
    </row>
    <row r="169" spans="1:10" x14ac:dyDescent="0.4">
      <c r="A169" s="37" t="s">
        <v>211</v>
      </c>
      <c r="B169" s="50" t="s">
        <v>212</v>
      </c>
      <c r="C169" s="57" t="s">
        <v>137</v>
      </c>
      <c r="D169" s="115">
        <v>23.6</v>
      </c>
      <c r="E169" s="21">
        <v>0</v>
      </c>
      <c r="F169" s="22">
        <f t="shared" si="6"/>
        <v>0</v>
      </c>
      <c r="H169" s="30"/>
    </row>
    <row r="170" spans="1:10" x14ac:dyDescent="0.4">
      <c r="A170" s="37" t="s">
        <v>213</v>
      </c>
      <c r="B170" s="50" t="s">
        <v>214</v>
      </c>
      <c r="C170" s="57" t="s">
        <v>137</v>
      </c>
      <c r="D170" s="115">
        <v>9.44</v>
      </c>
      <c r="E170" s="21">
        <v>0</v>
      </c>
      <c r="F170" s="22">
        <f t="shared" si="6"/>
        <v>0</v>
      </c>
      <c r="H170" s="30"/>
    </row>
    <row r="171" spans="1:10" ht="17.399999999999999" x14ac:dyDescent="0.4">
      <c r="A171" s="37" t="s">
        <v>215</v>
      </c>
      <c r="B171" s="50" t="s">
        <v>216</v>
      </c>
      <c r="C171" s="57" t="s">
        <v>50</v>
      </c>
      <c r="D171" s="115">
        <f>9.8*2.5</f>
        <v>24.5</v>
      </c>
      <c r="E171" s="21">
        <v>0</v>
      </c>
      <c r="F171" s="22">
        <f t="shared" si="6"/>
        <v>0</v>
      </c>
    </row>
    <row r="172" spans="1:10" x14ac:dyDescent="0.4">
      <c r="A172" s="62" t="s">
        <v>217</v>
      </c>
      <c r="B172" s="61" t="s">
        <v>143</v>
      </c>
      <c r="C172" s="57"/>
      <c r="D172" s="115"/>
      <c r="E172" s="21"/>
      <c r="F172" s="22"/>
      <c r="H172" s="30"/>
    </row>
    <row r="173" spans="1:10" x14ac:dyDescent="0.4">
      <c r="A173" s="62" t="s">
        <v>218</v>
      </c>
      <c r="B173" s="50" t="s">
        <v>194</v>
      </c>
      <c r="C173" s="57"/>
      <c r="D173" s="115"/>
      <c r="E173" s="21"/>
      <c r="F173" s="22"/>
      <c r="H173" s="30"/>
    </row>
    <row r="174" spans="1:10" x14ac:dyDescent="0.4">
      <c r="A174" s="37" t="s">
        <v>219</v>
      </c>
      <c r="B174" s="6" t="s">
        <v>220</v>
      </c>
      <c r="C174" s="57" t="s">
        <v>94</v>
      </c>
      <c r="D174" s="115">
        <v>6</v>
      </c>
      <c r="E174" s="21">
        <v>0</v>
      </c>
      <c r="F174" s="22">
        <f t="shared" ref="F174:F179" si="7">+D174*E174</f>
        <v>0</v>
      </c>
      <c r="H174" s="30">
        <f>120000*1.35</f>
        <v>162000</v>
      </c>
      <c r="J174" s="3">
        <f>+H174/6</f>
        <v>27000</v>
      </c>
    </row>
    <row r="175" spans="1:10" s="65" customFormat="1" x14ac:dyDescent="0.3">
      <c r="A175" s="37" t="s">
        <v>221</v>
      </c>
      <c r="B175" s="64" t="s">
        <v>222</v>
      </c>
      <c r="C175" s="57" t="s">
        <v>94</v>
      </c>
      <c r="D175" s="115">
        <v>3</v>
      </c>
      <c r="E175" s="21">
        <v>0</v>
      </c>
      <c r="F175" s="22">
        <f t="shared" si="7"/>
        <v>0</v>
      </c>
      <c r="H175" s="66"/>
    </row>
    <row r="176" spans="1:10" s="65" customFormat="1" x14ac:dyDescent="0.3">
      <c r="A176" s="37" t="s">
        <v>223</v>
      </c>
      <c r="B176" s="64" t="s">
        <v>224</v>
      </c>
      <c r="C176" s="57" t="s">
        <v>94</v>
      </c>
      <c r="D176" s="115">
        <v>12</v>
      </c>
      <c r="E176" s="21">
        <v>0</v>
      </c>
      <c r="F176" s="22">
        <f t="shared" si="7"/>
        <v>0</v>
      </c>
      <c r="H176" s="66"/>
    </row>
    <row r="177" spans="1:10" s="65" customFormat="1" x14ac:dyDescent="0.3">
      <c r="A177" s="37" t="s">
        <v>225</v>
      </c>
      <c r="B177" s="64" t="s">
        <v>226</v>
      </c>
      <c r="C177" s="57" t="s">
        <v>94</v>
      </c>
      <c r="D177" s="115">
        <v>6</v>
      </c>
      <c r="E177" s="21">
        <v>0</v>
      </c>
      <c r="F177" s="22">
        <f t="shared" si="7"/>
        <v>0</v>
      </c>
      <c r="H177" s="66"/>
    </row>
    <row r="178" spans="1:10" x14ac:dyDescent="0.4">
      <c r="A178" s="37" t="s">
        <v>227</v>
      </c>
      <c r="B178" s="33" t="s">
        <v>198</v>
      </c>
      <c r="C178" s="57" t="s">
        <v>137</v>
      </c>
      <c r="D178" s="115">
        <v>66.8</v>
      </c>
      <c r="E178" s="21">
        <v>0</v>
      </c>
      <c r="F178" s="22">
        <f t="shared" si="7"/>
        <v>0</v>
      </c>
      <c r="H178" s="30"/>
      <c r="I178" s="3">
        <f>10*6*10</f>
        <v>600</v>
      </c>
      <c r="J178" s="3">
        <f>+I178*6.62/12</f>
        <v>331</v>
      </c>
    </row>
    <row r="179" spans="1:10" x14ac:dyDescent="0.4">
      <c r="A179" s="37" t="s">
        <v>228</v>
      </c>
      <c r="B179" s="50" t="s">
        <v>200</v>
      </c>
      <c r="C179" s="57" t="s">
        <v>137</v>
      </c>
      <c r="D179" s="115">
        <v>752.41899999999998</v>
      </c>
      <c r="E179" s="21">
        <v>0</v>
      </c>
      <c r="F179" s="22">
        <f t="shared" si="7"/>
        <v>0</v>
      </c>
      <c r="H179" s="30"/>
      <c r="I179" s="3">
        <f>85.4*7</f>
        <v>597.80000000000007</v>
      </c>
    </row>
    <row r="180" spans="1:10" x14ac:dyDescent="0.4">
      <c r="A180" s="37" t="s">
        <v>229</v>
      </c>
      <c r="B180" s="40" t="s">
        <v>202</v>
      </c>
      <c r="C180" s="57"/>
      <c r="D180" s="115"/>
      <c r="E180" s="21"/>
      <c r="F180" s="22"/>
      <c r="H180" s="30"/>
    </row>
    <row r="181" spans="1:10" ht="17.399999999999999" x14ac:dyDescent="0.4">
      <c r="A181" s="37" t="s">
        <v>230</v>
      </c>
      <c r="B181" s="50" t="s">
        <v>204</v>
      </c>
      <c r="C181" s="57" t="s">
        <v>50</v>
      </c>
      <c r="D181" s="115">
        <v>325.10399999999998</v>
      </c>
      <c r="E181" s="21">
        <v>0</v>
      </c>
      <c r="F181" s="22">
        <f>+D181*E181</f>
        <v>0</v>
      </c>
      <c r="H181" s="30"/>
    </row>
    <row r="182" spans="1:10" x14ac:dyDescent="0.4">
      <c r="A182" s="37" t="s">
        <v>231</v>
      </c>
      <c r="B182" s="50" t="s">
        <v>206</v>
      </c>
      <c r="C182" s="57" t="s">
        <v>137</v>
      </c>
      <c r="D182" s="115">
        <v>49.77</v>
      </c>
      <c r="E182" s="21">
        <v>0</v>
      </c>
      <c r="F182" s="22">
        <f>+D182*E182</f>
        <v>0</v>
      </c>
      <c r="H182" s="30"/>
    </row>
    <row r="183" spans="1:10" x14ac:dyDescent="0.4">
      <c r="A183" s="37" t="s">
        <v>232</v>
      </c>
      <c r="B183" s="50" t="s">
        <v>208</v>
      </c>
      <c r="C183" s="57" t="s">
        <v>137</v>
      </c>
      <c r="D183" s="115">
        <v>74.843000000000004</v>
      </c>
      <c r="E183" s="21">
        <v>0</v>
      </c>
      <c r="F183" s="22">
        <f>+D183*E183</f>
        <v>0</v>
      </c>
      <c r="H183" s="30">
        <v>65000</v>
      </c>
      <c r="I183" s="3">
        <f>+H183/6</f>
        <v>10833.333333333334</v>
      </c>
      <c r="J183" s="3">
        <f>+I183*1.35</f>
        <v>14625.000000000002</v>
      </c>
    </row>
    <row r="184" spans="1:10" x14ac:dyDescent="0.4">
      <c r="A184" s="37" t="s">
        <v>233</v>
      </c>
      <c r="B184" s="50" t="s">
        <v>212</v>
      </c>
      <c r="C184" s="57" t="s">
        <v>137</v>
      </c>
      <c r="D184" s="115">
        <v>74.843000000000004</v>
      </c>
      <c r="E184" s="21">
        <v>0</v>
      </c>
      <c r="F184" s="22">
        <f>+D184*E184</f>
        <v>0</v>
      </c>
      <c r="H184" s="30"/>
    </row>
    <row r="185" spans="1:10" x14ac:dyDescent="0.4">
      <c r="A185" s="37" t="s">
        <v>234</v>
      </c>
      <c r="B185" s="50" t="s">
        <v>235</v>
      </c>
      <c r="C185" s="57" t="s">
        <v>137</v>
      </c>
      <c r="D185" s="115">
        <v>29</v>
      </c>
      <c r="E185" s="21">
        <v>0</v>
      </c>
      <c r="F185" s="22">
        <f>+D185*E185</f>
        <v>0</v>
      </c>
      <c r="H185" s="30"/>
    </row>
    <row r="186" spans="1:10" x14ac:dyDescent="0.4">
      <c r="A186" s="37"/>
      <c r="B186" s="63" t="s">
        <v>236</v>
      </c>
      <c r="C186" s="119"/>
      <c r="D186" s="115"/>
      <c r="E186" s="21"/>
      <c r="F186" s="123">
        <f>SUM(F160:F185)</f>
        <v>0</v>
      </c>
      <c r="H186" s="30"/>
    </row>
    <row r="187" spans="1:10" x14ac:dyDescent="0.4">
      <c r="A187" s="37"/>
      <c r="B187" s="63"/>
      <c r="C187" s="119"/>
      <c r="D187" s="115"/>
      <c r="E187" s="21"/>
      <c r="F187" s="123"/>
      <c r="H187" s="30"/>
    </row>
    <row r="188" spans="1:10" x14ac:dyDescent="0.4">
      <c r="A188" s="60" t="s">
        <v>237</v>
      </c>
      <c r="B188" s="61" t="s">
        <v>238</v>
      </c>
      <c r="C188" s="57"/>
      <c r="D188" s="115"/>
      <c r="E188" s="21"/>
      <c r="F188" s="22"/>
      <c r="H188" s="30"/>
    </row>
    <row r="189" spans="1:10" x14ac:dyDescent="0.4">
      <c r="A189" s="37" t="s">
        <v>239</v>
      </c>
      <c r="B189" s="67" t="s">
        <v>240</v>
      </c>
      <c r="C189" s="57"/>
      <c r="D189" s="115"/>
      <c r="E189" s="21"/>
      <c r="F189" s="22"/>
      <c r="H189" s="30"/>
    </row>
    <row r="190" spans="1:10" s="31" customFormat="1" ht="33.6" x14ac:dyDescent="0.3">
      <c r="A190" s="37" t="s">
        <v>241</v>
      </c>
      <c r="B190" s="67" t="s">
        <v>242</v>
      </c>
      <c r="C190" s="57" t="s">
        <v>137</v>
      </c>
      <c r="D190" s="115">
        <v>90.5</v>
      </c>
      <c r="E190" s="21">
        <v>0</v>
      </c>
      <c r="F190" s="22">
        <f>+D190*E190</f>
        <v>0</v>
      </c>
      <c r="H190" s="68"/>
    </row>
    <row r="191" spans="1:10" x14ac:dyDescent="0.4">
      <c r="A191" s="37"/>
      <c r="B191" s="69" t="s">
        <v>243</v>
      </c>
      <c r="C191" s="119"/>
      <c r="D191" s="115"/>
      <c r="E191" s="21"/>
      <c r="F191" s="123">
        <f>SUM(F190:F190)</f>
        <v>0</v>
      </c>
      <c r="H191" s="30"/>
    </row>
    <row r="192" spans="1:10" x14ac:dyDescent="0.4">
      <c r="A192" s="37"/>
      <c r="B192" s="70"/>
      <c r="C192" s="119"/>
      <c r="D192" s="115"/>
      <c r="E192" s="21"/>
      <c r="F192" s="21"/>
      <c r="H192" s="30"/>
    </row>
    <row r="193" spans="1:8" x14ac:dyDescent="0.4">
      <c r="A193" s="60" t="s">
        <v>244</v>
      </c>
      <c r="B193" s="61" t="s">
        <v>245</v>
      </c>
      <c r="C193" s="57"/>
      <c r="D193" s="115"/>
      <c r="E193" s="21"/>
      <c r="F193" s="22"/>
      <c r="H193" s="30"/>
    </row>
    <row r="194" spans="1:8" x14ac:dyDescent="0.4">
      <c r="A194" s="37"/>
      <c r="B194" s="61" t="s">
        <v>67</v>
      </c>
      <c r="C194" s="57"/>
      <c r="D194" s="115"/>
      <c r="E194" s="21"/>
      <c r="F194" s="22"/>
      <c r="H194" s="30"/>
    </row>
    <row r="195" spans="1:8" ht="17.399999999999999" x14ac:dyDescent="0.4">
      <c r="A195" s="37" t="s">
        <v>246</v>
      </c>
      <c r="B195" s="50" t="s">
        <v>247</v>
      </c>
      <c r="C195" s="57" t="s">
        <v>50</v>
      </c>
      <c r="D195" s="115">
        <v>50.25</v>
      </c>
      <c r="E195" s="21">
        <v>0</v>
      </c>
      <c r="F195" s="22">
        <f>+D195*E195</f>
        <v>0</v>
      </c>
      <c r="H195" s="30"/>
    </row>
    <row r="196" spans="1:8" x14ac:dyDescent="0.4">
      <c r="A196" s="37"/>
      <c r="B196" s="61" t="s">
        <v>248</v>
      </c>
      <c r="C196" s="57"/>
      <c r="D196" s="115"/>
      <c r="E196" s="21"/>
      <c r="F196" s="22"/>
      <c r="H196" s="30"/>
    </row>
    <row r="197" spans="1:8" ht="17.399999999999999" x14ac:dyDescent="0.4">
      <c r="A197" s="37" t="s">
        <v>249</v>
      </c>
      <c r="B197" s="50" t="s">
        <v>250</v>
      </c>
      <c r="C197" s="57" t="s">
        <v>50</v>
      </c>
      <c r="D197" s="115">
        <v>233.78</v>
      </c>
      <c r="E197" s="21">
        <v>0</v>
      </c>
      <c r="F197" s="22">
        <f>+D197*E197</f>
        <v>0</v>
      </c>
      <c r="H197" s="30"/>
    </row>
    <row r="198" spans="1:8" x14ac:dyDescent="0.4">
      <c r="A198" s="37"/>
      <c r="B198" s="71" t="s">
        <v>251</v>
      </c>
      <c r="C198" s="119"/>
      <c r="D198" s="115"/>
      <c r="E198" s="21"/>
      <c r="F198" s="123">
        <f>SUM(F195:F197)</f>
        <v>0</v>
      </c>
      <c r="H198" s="30"/>
    </row>
    <row r="199" spans="1:8" x14ac:dyDescent="0.4">
      <c r="A199" s="37"/>
      <c r="B199" s="59"/>
      <c r="C199" s="119"/>
      <c r="D199" s="115"/>
      <c r="E199" s="21"/>
      <c r="F199" s="21"/>
      <c r="H199" s="30"/>
    </row>
    <row r="200" spans="1:8" x14ac:dyDescent="0.4">
      <c r="A200" s="60" t="s">
        <v>252</v>
      </c>
      <c r="B200" s="61" t="s">
        <v>253</v>
      </c>
      <c r="C200" s="57"/>
      <c r="D200" s="115"/>
      <c r="E200" s="21"/>
      <c r="F200" s="22"/>
      <c r="H200" s="30"/>
    </row>
    <row r="201" spans="1:8" x14ac:dyDescent="0.4">
      <c r="A201" s="37"/>
      <c r="B201" s="61" t="s">
        <v>67</v>
      </c>
      <c r="C201" s="57"/>
      <c r="D201" s="115"/>
      <c r="E201" s="21"/>
      <c r="F201" s="22"/>
      <c r="H201" s="30"/>
    </row>
    <row r="202" spans="1:8" x14ac:dyDescent="0.4">
      <c r="A202" s="37" t="s">
        <v>254</v>
      </c>
      <c r="B202" s="61" t="s">
        <v>255</v>
      </c>
      <c r="C202" s="57"/>
      <c r="D202" s="115"/>
      <c r="E202" s="21"/>
      <c r="F202" s="22"/>
      <c r="H202" s="30"/>
    </row>
    <row r="203" spans="1:8" customFormat="1" ht="33.6" x14ac:dyDescent="0.4">
      <c r="A203" s="58" t="s">
        <v>256</v>
      </c>
      <c r="B203" s="58" t="s">
        <v>257</v>
      </c>
      <c r="C203" s="72" t="s">
        <v>258</v>
      </c>
      <c r="D203" s="72">
        <v>2</v>
      </c>
      <c r="E203" s="21">
        <v>0</v>
      </c>
      <c r="F203" s="22">
        <f t="shared" ref="F203:F209" si="8">+E203*D203</f>
        <v>0</v>
      </c>
    </row>
    <row r="204" spans="1:8" customFormat="1" ht="33.6" x14ac:dyDescent="0.4">
      <c r="A204" s="58" t="s">
        <v>259</v>
      </c>
      <c r="B204" s="58" t="s">
        <v>260</v>
      </c>
      <c r="C204" s="72" t="s">
        <v>258</v>
      </c>
      <c r="D204" s="72">
        <v>2</v>
      </c>
      <c r="E204" s="21">
        <v>0</v>
      </c>
      <c r="F204" s="22">
        <f t="shared" si="8"/>
        <v>0</v>
      </c>
    </row>
    <row r="205" spans="1:8" customFormat="1" ht="33.6" x14ac:dyDescent="0.4">
      <c r="A205" s="58" t="s">
        <v>261</v>
      </c>
      <c r="B205" s="58" t="s">
        <v>262</v>
      </c>
      <c r="C205" s="72" t="s">
        <v>258</v>
      </c>
      <c r="D205" s="72">
        <v>2</v>
      </c>
      <c r="E205" s="21">
        <v>0</v>
      </c>
      <c r="F205" s="22">
        <f t="shared" si="8"/>
        <v>0</v>
      </c>
    </row>
    <row r="206" spans="1:8" customFormat="1" ht="33.6" x14ac:dyDescent="0.4">
      <c r="A206" s="58" t="s">
        <v>263</v>
      </c>
      <c r="B206" s="58" t="s">
        <v>264</v>
      </c>
      <c r="C206" s="72" t="s">
        <v>258</v>
      </c>
      <c r="D206" s="72">
        <v>1</v>
      </c>
      <c r="E206" s="21">
        <v>0</v>
      </c>
      <c r="F206" s="22">
        <f t="shared" si="8"/>
        <v>0</v>
      </c>
    </row>
    <row r="207" spans="1:8" customFormat="1" ht="33.6" x14ac:dyDescent="0.4">
      <c r="A207" s="58" t="s">
        <v>265</v>
      </c>
      <c r="B207" s="58" t="s">
        <v>266</v>
      </c>
      <c r="C207" s="72" t="s">
        <v>258</v>
      </c>
      <c r="D207" s="72">
        <v>3</v>
      </c>
      <c r="E207" s="21">
        <v>0</v>
      </c>
      <c r="F207" s="22">
        <f t="shared" si="8"/>
        <v>0</v>
      </c>
    </row>
    <row r="208" spans="1:8" customFormat="1" ht="33.6" x14ac:dyDescent="0.4">
      <c r="A208" s="58" t="s">
        <v>267</v>
      </c>
      <c r="B208" s="58" t="s">
        <v>268</v>
      </c>
      <c r="C208" s="72" t="s">
        <v>258</v>
      </c>
      <c r="D208" s="72">
        <v>8</v>
      </c>
      <c r="E208" s="21">
        <v>0</v>
      </c>
      <c r="F208" s="22">
        <f t="shared" si="8"/>
        <v>0</v>
      </c>
    </row>
    <row r="209" spans="1:8" customFormat="1" x14ac:dyDescent="0.4">
      <c r="A209" s="58" t="s">
        <v>269</v>
      </c>
      <c r="B209" s="58" t="s">
        <v>270</v>
      </c>
      <c r="C209" s="72" t="s">
        <v>94</v>
      </c>
      <c r="D209" s="72">
        <f>D208+D207+D206+D205+D204+D203</f>
        <v>18</v>
      </c>
      <c r="E209" s="21">
        <v>0</v>
      </c>
      <c r="F209" s="22">
        <f t="shared" si="8"/>
        <v>0</v>
      </c>
    </row>
    <row r="210" spans="1:8" x14ac:dyDescent="0.4">
      <c r="A210" s="62" t="s">
        <v>271</v>
      </c>
      <c r="B210" s="61" t="s">
        <v>272</v>
      </c>
      <c r="C210" s="57"/>
      <c r="D210" s="115"/>
      <c r="E210" s="21"/>
      <c r="F210" s="22"/>
      <c r="H210" s="30"/>
    </row>
    <row r="211" spans="1:8" ht="33.6" x14ac:dyDescent="0.4">
      <c r="A211" s="37" t="s">
        <v>273</v>
      </c>
      <c r="B211" s="58" t="s">
        <v>274</v>
      </c>
      <c r="C211" s="72" t="s">
        <v>94</v>
      </c>
      <c r="D211" s="72">
        <v>9</v>
      </c>
      <c r="E211" s="21">
        <v>0</v>
      </c>
      <c r="F211" s="22">
        <f>+E211*D211</f>
        <v>0</v>
      </c>
      <c r="H211" s="30"/>
    </row>
    <row r="212" spans="1:8" ht="33.6" x14ac:dyDescent="0.4">
      <c r="A212" s="37" t="s">
        <v>275</v>
      </c>
      <c r="B212" s="58" t="s">
        <v>276</v>
      </c>
      <c r="C212" s="72" t="s">
        <v>94</v>
      </c>
      <c r="D212" s="72">
        <v>4</v>
      </c>
      <c r="E212" s="21">
        <v>0</v>
      </c>
      <c r="F212" s="22">
        <f t="shared" ref="F212:F226" si="9">+E212*D212</f>
        <v>0</v>
      </c>
      <c r="H212" s="30"/>
    </row>
    <row r="213" spans="1:8" ht="33.6" x14ac:dyDescent="0.4">
      <c r="A213" s="37" t="s">
        <v>277</v>
      </c>
      <c r="B213" s="58" t="s">
        <v>278</v>
      </c>
      <c r="C213" s="72" t="s">
        <v>94</v>
      </c>
      <c r="D213" s="72">
        <v>1</v>
      </c>
      <c r="E213" s="21">
        <v>0</v>
      </c>
      <c r="F213" s="22">
        <f t="shared" si="9"/>
        <v>0</v>
      </c>
      <c r="H213" s="30"/>
    </row>
    <row r="214" spans="1:8" ht="33.6" x14ac:dyDescent="0.4">
      <c r="A214" s="37" t="s">
        <v>279</v>
      </c>
      <c r="B214" s="58" t="s">
        <v>280</v>
      </c>
      <c r="C214" s="72" t="s">
        <v>94</v>
      </c>
      <c r="D214" s="72">
        <v>3</v>
      </c>
      <c r="E214" s="21">
        <v>0</v>
      </c>
      <c r="F214" s="22">
        <f t="shared" si="9"/>
        <v>0</v>
      </c>
      <c r="H214" s="30"/>
    </row>
    <row r="215" spans="1:8" ht="33.6" x14ac:dyDescent="0.4">
      <c r="A215" s="37" t="s">
        <v>281</v>
      </c>
      <c r="B215" s="58" t="s">
        <v>282</v>
      </c>
      <c r="C215" s="72" t="s">
        <v>94</v>
      </c>
      <c r="D215" s="72">
        <v>3</v>
      </c>
      <c r="E215" s="21">
        <v>0</v>
      </c>
      <c r="F215" s="22">
        <f t="shared" si="9"/>
        <v>0</v>
      </c>
      <c r="H215" s="30"/>
    </row>
    <row r="216" spans="1:8" x14ac:dyDescent="0.4">
      <c r="A216" s="37" t="s">
        <v>283</v>
      </c>
      <c r="B216" s="58" t="s">
        <v>284</v>
      </c>
      <c r="C216" s="72" t="s">
        <v>137</v>
      </c>
      <c r="D216" s="72">
        <f>(4.5+(4*4))*2</f>
        <v>41</v>
      </c>
      <c r="E216" s="21">
        <v>0</v>
      </c>
      <c r="F216" s="22">
        <f t="shared" si="9"/>
        <v>0</v>
      </c>
      <c r="H216" s="30"/>
    </row>
    <row r="217" spans="1:8" ht="33.6" x14ac:dyDescent="0.4">
      <c r="A217" s="37" t="s">
        <v>285</v>
      </c>
      <c r="B217" s="58" t="s">
        <v>286</v>
      </c>
      <c r="C217" s="72" t="s">
        <v>137</v>
      </c>
      <c r="D217" s="72">
        <v>4</v>
      </c>
      <c r="E217" s="21">
        <v>0</v>
      </c>
      <c r="F217" s="22">
        <f t="shared" si="9"/>
        <v>0</v>
      </c>
      <c r="H217" s="30"/>
    </row>
    <row r="218" spans="1:8" ht="19.8" x14ac:dyDescent="0.4">
      <c r="A218" s="37" t="s">
        <v>287</v>
      </c>
      <c r="B218" s="58" t="s">
        <v>288</v>
      </c>
      <c r="C218" s="72" t="s">
        <v>289</v>
      </c>
      <c r="D218" s="72">
        <f>(1.75*0.6*6)+(1.19*0.6*1)</f>
        <v>7.0140000000000011</v>
      </c>
      <c r="E218" s="21">
        <v>0</v>
      </c>
      <c r="F218" s="22">
        <f t="shared" si="9"/>
        <v>0</v>
      </c>
      <c r="H218" s="30"/>
    </row>
    <row r="219" spans="1:8" ht="17.399999999999999" x14ac:dyDescent="0.4">
      <c r="A219" s="37" t="s">
        <v>290</v>
      </c>
      <c r="B219" s="73" t="s">
        <v>291</v>
      </c>
      <c r="C219" s="72" t="s">
        <v>50</v>
      </c>
      <c r="D219" s="72">
        <v>3.6</v>
      </c>
      <c r="E219" s="21">
        <v>0</v>
      </c>
      <c r="F219" s="22">
        <f t="shared" si="9"/>
        <v>0</v>
      </c>
      <c r="H219" s="48">
        <v>3.6</v>
      </c>
    </row>
    <row r="220" spans="1:8" ht="17.399999999999999" x14ac:dyDescent="0.4">
      <c r="A220" s="37" t="s">
        <v>292</v>
      </c>
      <c r="B220" s="73" t="s">
        <v>293</v>
      </c>
      <c r="C220" s="72" t="s">
        <v>50</v>
      </c>
      <c r="D220" s="72">
        <v>1.76</v>
      </c>
      <c r="E220" s="21">
        <v>0</v>
      </c>
      <c r="F220" s="22">
        <f t="shared" si="9"/>
        <v>0</v>
      </c>
      <c r="H220" s="48">
        <v>1.76</v>
      </c>
    </row>
    <row r="221" spans="1:8" x14ac:dyDescent="0.4">
      <c r="A221" s="62" t="s">
        <v>294</v>
      </c>
      <c r="B221" s="40" t="s">
        <v>295</v>
      </c>
      <c r="C221" s="57"/>
      <c r="D221" s="72"/>
      <c r="E221" s="21"/>
      <c r="F221" s="22"/>
      <c r="H221" s="48"/>
    </row>
    <row r="222" spans="1:8" x14ac:dyDescent="0.4">
      <c r="A222" s="37" t="s">
        <v>296</v>
      </c>
      <c r="B222" s="73" t="s">
        <v>297</v>
      </c>
      <c r="C222" s="57" t="s">
        <v>137</v>
      </c>
      <c r="D222" s="72">
        <v>7</v>
      </c>
      <c r="E222" s="21">
        <v>0</v>
      </c>
      <c r="F222" s="22">
        <f t="shared" si="9"/>
        <v>0</v>
      </c>
      <c r="H222" s="48">
        <v>7</v>
      </c>
    </row>
    <row r="223" spans="1:8" x14ac:dyDescent="0.4">
      <c r="A223" s="37" t="s">
        <v>298</v>
      </c>
      <c r="B223" s="50" t="s">
        <v>299</v>
      </c>
      <c r="C223" s="57" t="s">
        <v>137</v>
      </c>
      <c r="D223" s="72">
        <v>7</v>
      </c>
      <c r="E223" s="21">
        <v>0</v>
      </c>
      <c r="F223" s="22">
        <f t="shared" si="9"/>
        <v>0</v>
      </c>
      <c r="H223" s="48">
        <v>7</v>
      </c>
    </row>
    <row r="224" spans="1:8" x14ac:dyDescent="0.4">
      <c r="A224" s="37" t="s">
        <v>300</v>
      </c>
      <c r="B224" s="50" t="s">
        <v>301</v>
      </c>
      <c r="C224" s="57" t="s">
        <v>137</v>
      </c>
      <c r="D224" s="72">
        <v>41.400000000000006</v>
      </c>
      <c r="E224" s="21">
        <v>0</v>
      </c>
      <c r="F224" s="22">
        <f t="shared" si="9"/>
        <v>0</v>
      </c>
      <c r="H224" s="48">
        <v>41.400000000000006</v>
      </c>
    </row>
    <row r="225" spans="1:8" x14ac:dyDescent="0.4">
      <c r="A225" s="37" t="s">
        <v>302</v>
      </c>
      <c r="B225" s="50" t="s">
        <v>303</v>
      </c>
      <c r="C225" s="57" t="s">
        <v>94</v>
      </c>
      <c r="D225" s="72">
        <v>21</v>
      </c>
      <c r="E225" s="21">
        <v>0</v>
      </c>
      <c r="F225" s="22">
        <f t="shared" si="9"/>
        <v>0</v>
      </c>
      <c r="H225" s="48">
        <v>21</v>
      </c>
    </row>
    <row r="226" spans="1:8" ht="17.399999999999999" x14ac:dyDescent="0.4">
      <c r="A226" s="37" t="s">
        <v>304</v>
      </c>
      <c r="B226" s="50" t="s">
        <v>305</v>
      </c>
      <c r="C226" s="57" t="s">
        <v>50</v>
      </c>
      <c r="D226" s="72">
        <v>1.78</v>
      </c>
      <c r="E226" s="21">
        <v>0</v>
      </c>
      <c r="F226" s="22">
        <f t="shared" si="9"/>
        <v>0</v>
      </c>
      <c r="H226" s="48">
        <v>2.4500000000000002</v>
      </c>
    </row>
    <row r="227" spans="1:8" x14ac:dyDescent="0.4">
      <c r="A227" s="37"/>
      <c r="B227" s="61" t="s">
        <v>182</v>
      </c>
      <c r="C227" s="57"/>
      <c r="D227" s="72"/>
      <c r="E227" s="21"/>
      <c r="F227" s="22"/>
      <c r="H227" s="48"/>
    </row>
    <row r="228" spans="1:8" x14ac:dyDescent="0.4">
      <c r="A228" s="62" t="s">
        <v>306</v>
      </c>
      <c r="B228" s="61" t="s">
        <v>307</v>
      </c>
      <c r="C228" s="57"/>
      <c r="D228" s="72"/>
      <c r="E228" s="21"/>
      <c r="F228" s="22"/>
      <c r="H228" s="48"/>
    </row>
    <row r="229" spans="1:8" customFormat="1" ht="33.6" x14ac:dyDescent="0.4">
      <c r="A229" s="37" t="s">
        <v>308</v>
      </c>
      <c r="B229" s="58" t="s">
        <v>309</v>
      </c>
      <c r="C229" s="57" t="s">
        <v>258</v>
      </c>
      <c r="D229" s="72">
        <v>1</v>
      </c>
      <c r="E229" s="21">
        <v>0</v>
      </c>
      <c r="F229" s="21">
        <f>+E229*D229</f>
        <v>0</v>
      </c>
    </row>
    <row r="230" spans="1:8" customFormat="1" ht="33.6" x14ac:dyDescent="0.4">
      <c r="A230" s="37" t="s">
        <v>310</v>
      </c>
      <c r="B230" s="41" t="s">
        <v>311</v>
      </c>
      <c r="C230" s="57" t="s">
        <v>94</v>
      </c>
      <c r="D230" s="115">
        <v>4</v>
      </c>
      <c r="E230" s="21">
        <v>0</v>
      </c>
      <c r="F230" s="21">
        <f t="shared" ref="F230:F244" si="10">+E230*D230</f>
        <v>0</v>
      </c>
    </row>
    <row r="231" spans="1:8" customFormat="1" x14ac:dyDescent="0.4">
      <c r="A231" s="37" t="s">
        <v>312</v>
      </c>
      <c r="B231" s="41" t="s">
        <v>313</v>
      </c>
      <c r="C231" s="57" t="s">
        <v>94</v>
      </c>
      <c r="D231" s="72">
        <v>7</v>
      </c>
      <c r="E231" s="21">
        <v>0</v>
      </c>
      <c r="F231" s="21">
        <f t="shared" si="10"/>
        <v>0</v>
      </c>
    </row>
    <row r="232" spans="1:8" customFormat="1" x14ac:dyDescent="0.4">
      <c r="A232" s="37" t="s">
        <v>314</v>
      </c>
      <c r="B232" s="50" t="s">
        <v>270</v>
      </c>
      <c r="C232" s="57" t="s">
        <v>94</v>
      </c>
      <c r="D232" s="72">
        <f>D231+D230+D229</f>
        <v>12</v>
      </c>
      <c r="E232" s="21">
        <v>0</v>
      </c>
      <c r="F232" s="21">
        <f t="shared" si="10"/>
        <v>0</v>
      </c>
    </row>
    <row r="233" spans="1:8" customFormat="1" ht="17.399999999999999" x14ac:dyDescent="0.35">
      <c r="A233" s="62" t="s">
        <v>315</v>
      </c>
      <c r="B233" s="74" t="s">
        <v>316</v>
      </c>
      <c r="C233" s="57"/>
      <c r="D233" s="72"/>
      <c r="E233" s="21"/>
      <c r="F233" s="21"/>
    </row>
    <row r="234" spans="1:8" customFormat="1" ht="33.6" x14ac:dyDescent="0.4">
      <c r="A234" s="37" t="s">
        <v>317</v>
      </c>
      <c r="B234" s="41" t="s">
        <v>318</v>
      </c>
      <c r="C234" s="57" t="s">
        <v>94</v>
      </c>
      <c r="D234" s="115">
        <v>12</v>
      </c>
      <c r="E234" s="21">
        <v>0</v>
      </c>
      <c r="F234" s="21">
        <f t="shared" si="10"/>
        <v>0</v>
      </c>
    </row>
    <row r="235" spans="1:8" customFormat="1" ht="33.6" x14ac:dyDescent="0.4">
      <c r="A235" s="37" t="s">
        <v>319</v>
      </c>
      <c r="B235" s="41" t="s">
        <v>320</v>
      </c>
      <c r="C235" s="57" t="s">
        <v>94</v>
      </c>
      <c r="D235" s="72">
        <v>2</v>
      </c>
      <c r="E235" s="21">
        <v>0</v>
      </c>
      <c r="F235" s="21">
        <f t="shared" si="10"/>
        <v>0</v>
      </c>
    </row>
    <row r="236" spans="1:8" customFormat="1" ht="33.6" x14ac:dyDescent="0.4">
      <c r="A236" s="37" t="s">
        <v>321</v>
      </c>
      <c r="B236" s="41" t="s">
        <v>322</v>
      </c>
      <c r="C236" s="57" t="s">
        <v>94</v>
      </c>
      <c r="D236" s="72">
        <v>2</v>
      </c>
      <c r="E236" s="21">
        <v>0</v>
      </c>
      <c r="F236" s="21">
        <f t="shared" si="10"/>
        <v>0</v>
      </c>
    </row>
    <row r="237" spans="1:8" customFormat="1" ht="33.6" x14ac:dyDescent="0.4">
      <c r="A237" s="37" t="s">
        <v>323</v>
      </c>
      <c r="B237" s="41" t="s">
        <v>324</v>
      </c>
      <c r="C237" s="57" t="s">
        <v>94</v>
      </c>
      <c r="D237" s="72">
        <v>7</v>
      </c>
      <c r="E237" s="21">
        <v>0</v>
      </c>
      <c r="F237" s="21">
        <f t="shared" si="10"/>
        <v>0</v>
      </c>
    </row>
    <row r="238" spans="1:8" customFormat="1" ht="33.6" x14ac:dyDescent="0.4">
      <c r="A238" s="37" t="s">
        <v>325</v>
      </c>
      <c r="B238" s="41" t="s">
        <v>326</v>
      </c>
      <c r="C238" s="57" t="s">
        <v>94</v>
      </c>
      <c r="D238" s="115">
        <v>1</v>
      </c>
      <c r="E238" s="21">
        <v>0</v>
      </c>
      <c r="F238" s="21">
        <f t="shared" si="10"/>
        <v>0</v>
      </c>
    </row>
    <row r="239" spans="1:8" ht="17.399999999999999" x14ac:dyDescent="0.4">
      <c r="A239" s="37" t="s">
        <v>327</v>
      </c>
      <c r="B239" s="73" t="s">
        <v>291</v>
      </c>
      <c r="C239" s="57" t="s">
        <v>50</v>
      </c>
      <c r="D239" s="72">
        <v>19.16</v>
      </c>
      <c r="E239" s="21">
        <v>0</v>
      </c>
      <c r="F239" s="21">
        <f t="shared" si="10"/>
        <v>0</v>
      </c>
      <c r="H239" s="48">
        <v>25.2</v>
      </c>
    </row>
    <row r="240" spans="1:8" x14ac:dyDescent="0.4">
      <c r="A240" s="62" t="s">
        <v>328</v>
      </c>
      <c r="B240" s="40" t="s">
        <v>295</v>
      </c>
      <c r="C240" s="57"/>
      <c r="D240" s="72"/>
      <c r="E240" s="21"/>
      <c r="F240" s="21"/>
      <c r="H240" s="30"/>
    </row>
    <row r="241" spans="1:8" x14ac:dyDescent="0.4">
      <c r="A241" s="37" t="s">
        <v>329</v>
      </c>
      <c r="B241" s="73" t="s">
        <v>297</v>
      </c>
      <c r="C241" s="57" t="s">
        <v>137</v>
      </c>
      <c r="D241" s="72">
        <v>0</v>
      </c>
      <c r="E241" s="21">
        <v>0</v>
      </c>
      <c r="F241" s="21">
        <f t="shared" si="10"/>
        <v>0</v>
      </c>
      <c r="H241" s="30"/>
    </row>
    <row r="242" spans="1:8" x14ac:dyDescent="0.4">
      <c r="A242" s="37" t="s">
        <v>330</v>
      </c>
      <c r="B242" s="50" t="s">
        <v>331</v>
      </c>
      <c r="C242" s="57" t="s">
        <v>137</v>
      </c>
      <c r="D242" s="72">
        <v>0</v>
      </c>
      <c r="E242" s="21">
        <v>0</v>
      </c>
      <c r="F242" s="21">
        <f t="shared" si="10"/>
        <v>0</v>
      </c>
      <c r="H242" s="30"/>
    </row>
    <row r="243" spans="1:8" x14ac:dyDescent="0.4">
      <c r="A243" s="37" t="s">
        <v>332</v>
      </c>
      <c r="B243" s="50" t="s">
        <v>301</v>
      </c>
      <c r="C243" s="57" t="s">
        <v>137</v>
      </c>
      <c r="D243" s="72">
        <v>58.31</v>
      </c>
      <c r="E243" s="21">
        <v>0</v>
      </c>
      <c r="F243" s="21">
        <f t="shared" si="10"/>
        <v>0</v>
      </c>
      <c r="H243" s="30"/>
    </row>
    <row r="244" spans="1:8" x14ac:dyDescent="0.4">
      <c r="A244" s="37" t="s">
        <v>333</v>
      </c>
      <c r="B244" s="50" t="s">
        <v>303</v>
      </c>
      <c r="C244" s="57" t="s">
        <v>334</v>
      </c>
      <c r="D244" s="72">
        <v>14</v>
      </c>
      <c r="E244" s="21">
        <v>0</v>
      </c>
      <c r="F244" s="21">
        <f t="shared" si="10"/>
        <v>0</v>
      </c>
      <c r="H244" s="30"/>
    </row>
    <row r="245" spans="1:8" x14ac:dyDescent="0.4">
      <c r="A245" s="37"/>
      <c r="B245" s="75" t="s">
        <v>335</v>
      </c>
      <c r="C245" s="119"/>
      <c r="D245" s="115"/>
      <c r="E245" s="21"/>
      <c r="F245" s="120">
        <f>SUM(F229:F244)</f>
        <v>0</v>
      </c>
      <c r="H245" s="30"/>
    </row>
    <row r="246" spans="1:8" x14ac:dyDescent="0.4">
      <c r="A246" s="37"/>
      <c r="B246" s="59"/>
      <c r="C246" s="115"/>
      <c r="D246" s="115"/>
      <c r="E246" s="21"/>
      <c r="F246" s="115"/>
      <c r="H246" s="30"/>
    </row>
    <row r="247" spans="1:8" x14ac:dyDescent="0.4">
      <c r="A247" s="60" t="s">
        <v>336</v>
      </c>
      <c r="B247" s="61" t="s">
        <v>337</v>
      </c>
      <c r="C247" s="57"/>
      <c r="D247" s="115"/>
      <c r="E247" s="21"/>
      <c r="F247" s="22"/>
      <c r="H247" s="30"/>
    </row>
    <row r="248" spans="1:8" x14ac:dyDescent="0.4">
      <c r="A248" s="62" t="s">
        <v>338</v>
      </c>
      <c r="B248" s="61" t="s">
        <v>67</v>
      </c>
      <c r="C248" s="57"/>
      <c r="D248" s="115"/>
      <c r="E248" s="21"/>
      <c r="F248" s="22"/>
      <c r="H248" s="30"/>
    </row>
    <row r="249" spans="1:8" x14ac:dyDescent="0.4">
      <c r="A249" s="37" t="s">
        <v>339</v>
      </c>
      <c r="B249" s="50" t="s">
        <v>340</v>
      </c>
      <c r="C249" s="57" t="s">
        <v>101</v>
      </c>
      <c r="D249" s="115">
        <v>0</v>
      </c>
      <c r="E249" s="21">
        <v>0</v>
      </c>
      <c r="F249" s="22">
        <f>+D249*E249</f>
        <v>0</v>
      </c>
      <c r="G249" s="29">
        <f>+'[4]BDS Kamenge métre'!I600</f>
        <v>688.7974999999999</v>
      </c>
      <c r="H249" s="30"/>
    </row>
    <row r="250" spans="1:8" x14ac:dyDescent="0.4">
      <c r="A250" s="37" t="s">
        <v>341</v>
      </c>
      <c r="B250" s="50" t="s">
        <v>342</v>
      </c>
      <c r="C250" s="57" t="s">
        <v>101</v>
      </c>
      <c r="D250" s="115">
        <v>257.54000000000002</v>
      </c>
      <c r="E250" s="21">
        <v>0</v>
      </c>
      <c r="F250" s="22">
        <f>+D250*E250</f>
        <v>0</v>
      </c>
      <c r="G250" s="29">
        <f>+'[4]BDS Kamenge métre'!I601</f>
        <v>233.55</v>
      </c>
      <c r="H250" s="30"/>
    </row>
    <row r="251" spans="1:8" x14ac:dyDescent="0.4">
      <c r="A251" s="37" t="s">
        <v>343</v>
      </c>
      <c r="B251" s="50" t="s">
        <v>344</v>
      </c>
      <c r="C251" s="57" t="s">
        <v>101</v>
      </c>
      <c r="D251" s="115">
        <v>178.75</v>
      </c>
      <c r="E251" s="21">
        <v>0</v>
      </c>
      <c r="F251" s="22">
        <f>+D251*E251</f>
        <v>0</v>
      </c>
      <c r="G251" s="29"/>
      <c r="H251" s="30"/>
    </row>
    <row r="252" spans="1:8" x14ac:dyDescent="0.4">
      <c r="A252" s="37" t="s">
        <v>345</v>
      </c>
      <c r="B252" s="50" t="s">
        <v>346</v>
      </c>
      <c r="C252" s="57" t="s">
        <v>21</v>
      </c>
      <c r="D252" s="115">
        <v>1</v>
      </c>
      <c r="E252" s="21">
        <v>0</v>
      </c>
      <c r="F252" s="22">
        <f>+D252*E252</f>
        <v>0</v>
      </c>
      <c r="G252" s="29"/>
      <c r="H252" s="30"/>
    </row>
    <row r="253" spans="1:8" x14ac:dyDescent="0.4">
      <c r="A253" s="62" t="s">
        <v>338</v>
      </c>
      <c r="B253" s="61" t="s">
        <v>182</v>
      </c>
      <c r="C253" s="57"/>
      <c r="D253" s="115"/>
      <c r="E253" s="21"/>
      <c r="F253" s="22"/>
      <c r="G253" s="29" t="e">
        <f>+'[4]BDS Kamenge métre'!I602</f>
        <v>#REF!</v>
      </c>
      <c r="H253" s="30"/>
    </row>
    <row r="254" spans="1:8" x14ac:dyDescent="0.4">
      <c r="A254" s="37" t="s">
        <v>339</v>
      </c>
      <c r="B254" s="50" t="s">
        <v>340</v>
      </c>
      <c r="C254" s="57" t="s">
        <v>101</v>
      </c>
      <c r="D254" s="115">
        <v>439.92</v>
      </c>
      <c r="E254" s="21">
        <v>0</v>
      </c>
      <c r="F254" s="22">
        <f>+D254*E254</f>
        <v>0</v>
      </c>
      <c r="G254" s="29">
        <f>+'[4]BDS Kamenge métre'!I603</f>
        <v>439.92099999999999</v>
      </c>
      <c r="H254" s="30"/>
    </row>
    <row r="255" spans="1:8" x14ac:dyDescent="0.4">
      <c r="A255" s="37" t="s">
        <v>341</v>
      </c>
      <c r="B255" s="50" t="s">
        <v>344</v>
      </c>
      <c r="C255" s="57" t="s">
        <v>101</v>
      </c>
      <c r="D255" s="115">
        <v>150.82</v>
      </c>
      <c r="E255" s="21">
        <v>0</v>
      </c>
      <c r="F255" s="22">
        <f>+D255*E255</f>
        <v>0</v>
      </c>
      <c r="G255" s="29"/>
      <c r="H255" s="30"/>
    </row>
    <row r="256" spans="1:8" x14ac:dyDescent="0.4">
      <c r="A256" s="37"/>
      <c r="B256" s="75" t="s">
        <v>347</v>
      </c>
      <c r="C256" s="119"/>
      <c r="D256" s="115"/>
      <c r="E256" s="21"/>
      <c r="F256" s="120">
        <f>SUM(F249:F254)</f>
        <v>0</v>
      </c>
      <c r="H256" s="30"/>
    </row>
    <row r="257" spans="1:8" x14ac:dyDescent="0.4">
      <c r="A257" s="37"/>
      <c r="B257" s="37"/>
      <c r="C257" s="115"/>
      <c r="D257" s="115"/>
      <c r="E257" s="21"/>
      <c r="F257" s="115"/>
      <c r="H257" s="30"/>
    </row>
    <row r="258" spans="1:8" x14ac:dyDescent="0.4">
      <c r="A258" s="60" t="s">
        <v>348</v>
      </c>
      <c r="B258" s="61" t="s">
        <v>349</v>
      </c>
      <c r="C258" s="57"/>
      <c r="D258" s="115"/>
      <c r="E258" s="21"/>
      <c r="F258" s="22"/>
      <c r="H258" s="30"/>
    </row>
    <row r="259" spans="1:8" x14ac:dyDescent="0.4">
      <c r="A259" s="37" t="s">
        <v>350</v>
      </c>
      <c r="B259" s="61" t="s">
        <v>67</v>
      </c>
      <c r="C259" s="57"/>
      <c r="D259" s="115"/>
      <c r="E259" s="21"/>
      <c r="F259" s="22"/>
      <c r="H259" s="30"/>
    </row>
    <row r="260" spans="1:8" x14ac:dyDescent="0.4">
      <c r="A260" s="37" t="s">
        <v>351</v>
      </c>
      <c r="B260" s="50" t="s">
        <v>352</v>
      </c>
      <c r="C260" s="57"/>
      <c r="D260" s="115"/>
      <c r="E260" s="21"/>
      <c r="F260" s="22"/>
      <c r="H260" s="30"/>
    </row>
    <row r="261" spans="1:8" x14ac:dyDescent="0.4">
      <c r="A261" s="37" t="s">
        <v>353</v>
      </c>
      <c r="B261" s="50" t="s">
        <v>354</v>
      </c>
      <c r="C261" s="57" t="s">
        <v>355</v>
      </c>
      <c r="D261" s="115">
        <v>1</v>
      </c>
      <c r="E261" s="21">
        <v>0</v>
      </c>
      <c r="F261" s="22"/>
      <c r="H261" s="30"/>
    </row>
    <row r="262" spans="1:8" x14ac:dyDescent="0.4">
      <c r="A262" s="37" t="s">
        <v>356</v>
      </c>
      <c r="B262" s="50" t="s">
        <v>357</v>
      </c>
      <c r="C262" s="57" t="s">
        <v>358</v>
      </c>
      <c r="D262" s="115">
        <v>1</v>
      </c>
      <c r="E262" s="21">
        <v>0</v>
      </c>
      <c r="F262" s="22">
        <f>+E262*D262</f>
        <v>0</v>
      </c>
      <c r="H262" s="30"/>
    </row>
    <row r="263" spans="1:8" x14ac:dyDescent="0.4">
      <c r="A263" s="37" t="s">
        <v>359</v>
      </c>
      <c r="B263" s="50" t="s">
        <v>360</v>
      </c>
      <c r="C263" s="57"/>
      <c r="D263" s="115"/>
      <c r="E263" s="21"/>
      <c r="F263" s="22"/>
      <c r="H263" s="30"/>
    </row>
    <row r="264" spans="1:8" x14ac:dyDescent="0.4">
      <c r="A264" s="37"/>
      <c r="B264" s="49" t="s">
        <v>361</v>
      </c>
      <c r="C264" s="57" t="s">
        <v>137</v>
      </c>
      <c r="D264" s="115">
        <v>68</v>
      </c>
      <c r="E264" s="21">
        <v>0</v>
      </c>
      <c r="F264" s="22">
        <f>+D264*E264</f>
        <v>0</v>
      </c>
      <c r="H264" s="30"/>
    </row>
    <row r="265" spans="1:8" x14ac:dyDescent="0.4">
      <c r="A265" s="37" t="s">
        <v>362</v>
      </c>
      <c r="B265" s="50" t="s">
        <v>363</v>
      </c>
      <c r="C265" s="57"/>
      <c r="D265" s="115"/>
      <c r="E265" s="21"/>
      <c r="F265" s="22"/>
      <c r="H265" s="30"/>
    </row>
    <row r="266" spans="1:8" x14ac:dyDescent="0.4">
      <c r="A266" s="37" t="s">
        <v>364</v>
      </c>
      <c r="B266" s="50" t="s">
        <v>365</v>
      </c>
      <c r="C266" s="57"/>
      <c r="D266" s="115"/>
      <c r="E266" s="21"/>
      <c r="F266" s="22"/>
      <c r="H266" s="30"/>
    </row>
    <row r="267" spans="1:8" x14ac:dyDescent="0.4">
      <c r="A267" s="37"/>
      <c r="B267" s="49" t="s">
        <v>366</v>
      </c>
      <c r="C267" s="57" t="s">
        <v>137</v>
      </c>
      <c r="D267" s="115">
        <v>0</v>
      </c>
      <c r="E267" s="21">
        <v>0</v>
      </c>
      <c r="F267" s="22">
        <f>+D267*E267</f>
        <v>0</v>
      </c>
      <c r="H267" s="30"/>
    </row>
    <row r="268" spans="1:8" x14ac:dyDescent="0.4">
      <c r="A268" s="37"/>
      <c r="B268" s="49" t="s">
        <v>367</v>
      </c>
      <c r="C268" s="57" t="s">
        <v>137</v>
      </c>
      <c r="D268" s="115">
        <v>0</v>
      </c>
      <c r="E268" s="21">
        <v>0</v>
      </c>
      <c r="F268" s="22">
        <f>+D268*E268</f>
        <v>0</v>
      </c>
      <c r="H268" s="30"/>
    </row>
    <row r="269" spans="1:8" x14ac:dyDescent="0.4">
      <c r="A269" s="37"/>
      <c r="B269" s="49" t="s">
        <v>368</v>
      </c>
      <c r="C269" s="57" t="s">
        <v>137</v>
      </c>
      <c r="D269" s="115">
        <v>0</v>
      </c>
      <c r="E269" s="21">
        <v>0</v>
      </c>
      <c r="F269" s="22">
        <f>+D269*E269</f>
        <v>0</v>
      </c>
      <c r="H269" s="30"/>
    </row>
    <row r="270" spans="1:8" x14ac:dyDescent="0.4">
      <c r="A270" s="37" t="s">
        <v>369</v>
      </c>
      <c r="B270" s="61" t="s">
        <v>370</v>
      </c>
      <c r="C270" s="57"/>
      <c r="D270" s="115"/>
      <c r="E270" s="21"/>
      <c r="F270" s="22"/>
      <c r="H270" s="30"/>
    </row>
    <row r="271" spans="1:8" x14ac:dyDescent="0.4">
      <c r="A271" s="37" t="s">
        <v>371</v>
      </c>
      <c r="B271" s="50" t="s">
        <v>372</v>
      </c>
      <c r="C271" s="57" t="s">
        <v>334</v>
      </c>
      <c r="D271" s="115">
        <v>3</v>
      </c>
      <c r="E271" s="21">
        <v>0</v>
      </c>
      <c r="F271" s="22">
        <f>+D271*E271</f>
        <v>0</v>
      </c>
      <c r="H271" s="30"/>
    </row>
    <row r="272" spans="1:8" x14ac:dyDescent="0.4">
      <c r="A272" s="37" t="s">
        <v>373</v>
      </c>
      <c r="B272" s="50" t="s">
        <v>374</v>
      </c>
      <c r="C272" s="57" t="s">
        <v>334</v>
      </c>
      <c r="D272" s="115">
        <v>1</v>
      </c>
      <c r="E272" s="21">
        <v>0</v>
      </c>
      <c r="F272" s="22">
        <f>+D272*E272</f>
        <v>0</v>
      </c>
      <c r="H272" s="30"/>
    </row>
    <row r="273" spans="1:8" x14ac:dyDescent="0.4">
      <c r="A273" s="37" t="s">
        <v>375</v>
      </c>
      <c r="B273" s="50" t="s">
        <v>376</v>
      </c>
      <c r="C273" s="57" t="s">
        <v>334</v>
      </c>
      <c r="D273" s="115">
        <v>1</v>
      </c>
      <c r="E273" s="21">
        <v>0</v>
      </c>
      <c r="F273" s="22">
        <f>+D273*E273</f>
        <v>0</v>
      </c>
      <c r="H273" s="30"/>
    </row>
    <row r="274" spans="1:8" x14ac:dyDescent="0.4">
      <c r="A274" s="37" t="s">
        <v>377</v>
      </c>
      <c r="B274" s="50" t="s">
        <v>378</v>
      </c>
      <c r="C274" s="57" t="s">
        <v>334</v>
      </c>
      <c r="D274" s="115">
        <v>3</v>
      </c>
      <c r="E274" s="21">
        <v>0</v>
      </c>
      <c r="F274" s="22">
        <f>+D274*E274</f>
        <v>0</v>
      </c>
      <c r="H274" s="30"/>
    </row>
    <row r="275" spans="1:8" x14ac:dyDescent="0.4">
      <c r="A275" s="37" t="s">
        <v>379</v>
      </c>
      <c r="B275" s="50" t="s">
        <v>380</v>
      </c>
      <c r="C275" s="57" t="s">
        <v>334</v>
      </c>
      <c r="D275" s="115">
        <v>1</v>
      </c>
      <c r="E275" s="21">
        <v>0</v>
      </c>
      <c r="F275" s="22">
        <f>+D275*E275</f>
        <v>0</v>
      </c>
      <c r="H275" s="30"/>
    </row>
    <row r="276" spans="1:8" x14ac:dyDescent="0.4">
      <c r="A276" s="62" t="s">
        <v>381</v>
      </c>
      <c r="B276" s="61" t="s">
        <v>182</v>
      </c>
      <c r="C276" s="57"/>
      <c r="D276" s="115"/>
      <c r="E276" s="21"/>
      <c r="F276" s="22"/>
      <c r="H276" s="30"/>
    </row>
    <row r="277" spans="1:8" x14ac:dyDescent="0.4">
      <c r="A277" s="37" t="s">
        <v>382</v>
      </c>
      <c r="B277" s="50" t="s">
        <v>352</v>
      </c>
      <c r="C277" s="57"/>
      <c r="D277" s="115"/>
      <c r="E277" s="21"/>
      <c r="F277" s="22"/>
      <c r="H277" s="30"/>
    </row>
    <row r="278" spans="1:8" x14ac:dyDescent="0.4">
      <c r="A278" s="37" t="s">
        <v>383</v>
      </c>
      <c r="B278" s="50" t="s">
        <v>360</v>
      </c>
      <c r="C278" s="57"/>
      <c r="D278" s="115"/>
      <c r="E278" s="21"/>
      <c r="F278" s="22"/>
      <c r="H278" s="30"/>
    </row>
    <row r="279" spans="1:8" x14ac:dyDescent="0.4">
      <c r="A279" s="37"/>
      <c r="B279" s="49" t="s">
        <v>361</v>
      </c>
      <c r="C279" s="57" t="s">
        <v>137</v>
      </c>
      <c r="D279" s="115">
        <v>9</v>
      </c>
      <c r="E279" s="21">
        <v>0</v>
      </c>
      <c r="F279" s="22">
        <f>+D279*E279</f>
        <v>0</v>
      </c>
      <c r="H279" s="30"/>
    </row>
    <row r="280" spans="1:8" x14ac:dyDescent="0.4">
      <c r="A280" s="37" t="s">
        <v>384</v>
      </c>
      <c r="B280" s="50" t="s">
        <v>363</v>
      </c>
      <c r="C280" s="57"/>
      <c r="D280" s="115"/>
      <c r="E280" s="21"/>
      <c r="F280" s="22"/>
      <c r="H280" s="30"/>
    </row>
    <row r="281" spans="1:8" x14ac:dyDescent="0.4">
      <c r="A281" s="37" t="s">
        <v>385</v>
      </c>
      <c r="B281" s="50" t="s">
        <v>365</v>
      </c>
      <c r="C281" s="57"/>
      <c r="D281" s="115"/>
      <c r="E281" s="21"/>
      <c r="F281" s="22"/>
      <c r="H281" s="30"/>
    </row>
    <row r="282" spans="1:8" x14ac:dyDescent="0.4">
      <c r="A282" s="37"/>
      <c r="B282" s="49" t="s">
        <v>366</v>
      </c>
      <c r="C282" s="57" t="s">
        <v>137</v>
      </c>
      <c r="D282" s="115">
        <v>18</v>
      </c>
      <c r="E282" s="21">
        <v>0</v>
      </c>
      <c r="F282" s="22">
        <f>+D282*E282</f>
        <v>0</v>
      </c>
      <c r="H282" s="30"/>
    </row>
    <row r="283" spans="1:8" x14ac:dyDescent="0.4">
      <c r="A283" s="37"/>
      <c r="B283" s="49" t="s">
        <v>368</v>
      </c>
      <c r="C283" s="57" t="s">
        <v>137</v>
      </c>
      <c r="D283" s="115">
        <v>18</v>
      </c>
      <c r="E283" s="21">
        <v>0</v>
      </c>
      <c r="F283" s="22">
        <f>+D283*E283</f>
        <v>0</v>
      </c>
      <c r="H283" s="30"/>
    </row>
    <row r="284" spans="1:8" x14ac:dyDescent="0.4">
      <c r="A284" s="37" t="s">
        <v>386</v>
      </c>
      <c r="B284" s="61" t="s">
        <v>370</v>
      </c>
      <c r="C284" s="57"/>
      <c r="D284" s="115"/>
      <c r="E284" s="21"/>
      <c r="F284" s="22"/>
      <c r="H284" s="30"/>
    </row>
    <row r="285" spans="1:8" x14ac:dyDescent="0.4">
      <c r="A285" s="37" t="s">
        <v>387</v>
      </c>
      <c r="B285" s="50" t="s">
        <v>372</v>
      </c>
      <c r="C285" s="57" t="s">
        <v>94</v>
      </c>
      <c r="D285" s="115">
        <v>3</v>
      </c>
      <c r="E285" s="21">
        <v>0</v>
      </c>
      <c r="F285" s="22">
        <f>+D285*E285</f>
        <v>0</v>
      </c>
      <c r="H285" s="30"/>
    </row>
    <row r="286" spans="1:8" x14ac:dyDescent="0.4">
      <c r="A286" s="37" t="s">
        <v>388</v>
      </c>
      <c r="B286" s="50" t="s">
        <v>376</v>
      </c>
      <c r="C286" s="57" t="s">
        <v>94</v>
      </c>
      <c r="D286" s="115">
        <v>1</v>
      </c>
      <c r="E286" s="21">
        <v>0</v>
      </c>
      <c r="F286" s="22">
        <f>+D286*E286</f>
        <v>0</v>
      </c>
      <c r="H286" s="30"/>
    </row>
    <row r="287" spans="1:8" x14ac:dyDescent="0.4">
      <c r="A287" s="37" t="s">
        <v>389</v>
      </c>
      <c r="B287" s="50" t="s">
        <v>378</v>
      </c>
      <c r="C287" s="57" t="s">
        <v>94</v>
      </c>
      <c r="D287" s="115">
        <v>3</v>
      </c>
      <c r="E287" s="21">
        <v>0</v>
      </c>
      <c r="F287" s="22">
        <f>+D287*E287</f>
        <v>0</v>
      </c>
      <c r="H287" s="30"/>
    </row>
    <row r="288" spans="1:8" x14ac:dyDescent="0.4">
      <c r="A288" s="37" t="s">
        <v>390</v>
      </c>
      <c r="B288" s="50" t="s">
        <v>380</v>
      </c>
      <c r="C288" s="57" t="s">
        <v>94</v>
      </c>
      <c r="D288" s="115">
        <v>1</v>
      </c>
      <c r="E288" s="21">
        <v>0</v>
      </c>
      <c r="F288" s="22">
        <f>+D288*E288</f>
        <v>0</v>
      </c>
      <c r="H288" s="30"/>
    </row>
    <row r="289" spans="1:8" x14ac:dyDescent="0.4">
      <c r="A289" s="37"/>
      <c r="B289" s="50"/>
      <c r="C289" s="57"/>
      <c r="D289" s="115"/>
      <c r="E289" s="21"/>
      <c r="F289" s="22"/>
      <c r="H289" s="30"/>
    </row>
    <row r="290" spans="1:8" x14ac:dyDescent="0.4">
      <c r="A290" s="37"/>
      <c r="B290" s="63" t="s">
        <v>391</v>
      </c>
      <c r="C290" s="119"/>
      <c r="D290" s="115"/>
      <c r="E290" s="21"/>
      <c r="F290" s="120">
        <f>SUM(F258:F287)</f>
        <v>0</v>
      </c>
      <c r="H290" s="30"/>
    </row>
    <row r="291" spans="1:8" x14ac:dyDescent="0.4">
      <c r="A291" s="37"/>
      <c r="B291" s="63"/>
      <c r="C291" s="119"/>
      <c r="D291" s="115"/>
      <c r="E291" s="21"/>
      <c r="F291" s="120"/>
      <c r="H291" s="30"/>
    </row>
    <row r="292" spans="1:8" customFormat="1" ht="19.2" x14ac:dyDescent="0.45">
      <c r="A292" s="76" t="s">
        <v>392</v>
      </c>
      <c r="B292" s="76" t="s">
        <v>393</v>
      </c>
      <c r="C292" s="129"/>
      <c r="D292" s="129"/>
      <c r="E292" s="21"/>
      <c r="F292" s="129"/>
    </row>
    <row r="293" spans="1:8" customFormat="1" ht="19.2" x14ac:dyDescent="0.45">
      <c r="A293" s="77" t="s">
        <v>394</v>
      </c>
      <c r="B293" s="77" t="s">
        <v>395</v>
      </c>
      <c r="C293" s="130"/>
      <c r="D293" s="130"/>
      <c r="E293" s="130"/>
      <c r="F293" s="130"/>
    </row>
    <row r="294" spans="1:8" customFormat="1" ht="19.2" x14ac:dyDescent="0.45">
      <c r="A294" s="78" t="s">
        <v>396</v>
      </c>
      <c r="B294" s="79" t="s">
        <v>397</v>
      </c>
      <c r="C294" s="117" t="s">
        <v>398</v>
      </c>
      <c r="D294" s="131" t="s">
        <v>399</v>
      </c>
      <c r="E294" s="16" t="s">
        <v>15</v>
      </c>
      <c r="F294" s="16" t="s">
        <v>16</v>
      </c>
    </row>
    <row r="295" spans="1:8" customFormat="1" ht="19.2" x14ac:dyDescent="0.45">
      <c r="A295" s="79" t="s">
        <v>400</v>
      </c>
      <c r="B295" s="80" t="s">
        <v>401</v>
      </c>
      <c r="C295" s="101"/>
      <c r="D295" s="83"/>
      <c r="E295" s="21"/>
      <c r="F295" s="132"/>
    </row>
    <row r="296" spans="1:8" customFormat="1" ht="38.4" x14ac:dyDescent="0.3">
      <c r="A296" s="81" t="s">
        <v>402</v>
      </c>
      <c r="B296" s="82" t="s">
        <v>403</v>
      </c>
      <c r="C296" s="101" t="s">
        <v>355</v>
      </c>
      <c r="D296" s="83">
        <v>1</v>
      </c>
      <c r="E296" s="21">
        <v>0</v>
      </c>
      <c r="F296" s="21">
        <f>D296*E296</f>
        <v>0</v>
      </c>
    </row>
    <row r="297" spans="1:8" customFormat="1" ht="38.4" x14ac:dyDescent="0.45">
      <c r="A297" s="81" t="s">
        <v>404</v>
      </c>
      <c r="B297" s="84" t="s">
        <v>405</v>
      </c>
      <c r="C297" s="101" t="s">
        <v>137</v>
      </c>
      <c r="D297" s="83">
        <v>55</v>
      </c>
      <c r="E297" s="21">
        <v>0</v>
      </c>
      <c r="F297" s="21">
        <f>D297*E297</f>
        <v>0</v>
      </c>
    </row>
    <row r="298" spans="1:8" customFormat="1" ht="19.2" x14ac:dyDescent="0.45">
      <c r="A298" s="81" t="s">
        <v>406</v>
      </c>
      <c r="B298" s="84" t="s">
        <v>407</v>
      </c>
      <c r="C298" s="101" t="s">
        <v>334</v>
      </c>
      <c r="D298" s="83">
        <v>1</v>
      </c>
      <c r="E298" s="21">
        <v>0</v>
      </c>
      <c r="F298" s="21">
        <f>D298*E298</f>
        <v>0</v>
      </c>
    </row>
    <row r="299" spans="1:8" customFormat="1" ht="19.2" x14ac:dyDescent="0.45">
      <c r="A299" s="79" t="s">
        <v>408</v>
      </c>
      <c r="B299" s="85" t="s">
        <v>409</v>
      </c>
      <c r="C299" s="101"/>
      <c r="D299" s="83"/>
      <c r="E299" s="21"/>
      <c r="F299" s="21"/>
    </row>
    <row r="300" spans="1:8" customFormat="1" ht="38.4" x14ac:dyDescent="0.45">
      <c r="A300" s="81" t="s">
        <v>410</v>
      </c>
      <c r="B300" s="84" t="s">
        <v>411</v>
      </c>
      <c r="C300" s="101" t="s">
        <v>137</v>
      </c>
      <c r="D300" s="83">
        <v>5</v>
      </c>
      <c r="E300" s="21">
        <v>0</v>
      </c>
      <c r="F300" s="21">
        <f>D300*E300</f>
        <v>0</v>
      </c>
    </row>
    <row r="301" spans="1:8" customFormat="1" ht="19.2" x14ac:dyDescent="0.45">
      <c r="A301" s="86" t="s">
        <v>412</v>
      </c>
      <c r="B301" s="85" t="s">
        <v>413</v>
      </c>
      <c r="C301" s="101"/>
      <c r="D301" s="83"/>
      <c r="E301" s="21"/>
      <c r="F301" s="21"/>
    </row>
    <row r="302" spans="1:8" customFormat="1" ht="38.4" x14ac:dyDescent="0.45">
      <c r="A302" s="81" t="s">
        <v>414</v>
      </c>
      <c r="B302" s="84" t="s">
        <v>415</v>
      </c>
      <c r="C302" s="101" t="s">
        <v>334</v>
      </c>
      <c r="D302" s="83">
        <v>1</v>
      </c>
      <c r="E302" s="21">
        <v>0</v>
      </c>
      <c r="F302" s="21">
        <f>D302*E302</f>
        <v>0</v>
      </c>
    </row>
    <row r="303" spans="1:8" customFormat="1" ht="38.4" x14ac:dyDescent="0.45">
      <c r="A303" s="81" t="s">
        <v>416</v>
      </c>
      <c r="B303" s="84" t="s">
        <v>417</v>
      </c>
      <c r="C303" s="101" t="s">
        <v>334</v>
      </c>
      <c r="D303" s="83">
        <v>1</v>
      </c>
      <c r="E303" s="21">
        <v>0</v>
      </c>
      <c r="F303" s="21">
        <f>D303*E303</f>
        <v>0</v>
      </c>
    </row>
    <row r="304" spans="1:8" customFormat="1" ht="38.4" x14ac:dyDescent="0.45">
      <c r="A304" s="81" t="s">
        <v>418</v>
      </c>
      <c r="B304" s="84" t="s">
        <v>419</v>
      </c>
      <c r="C304" s="101" t="s">
        <v>334</v>
      </c>
      <c r="D304" s="83">
        <v>1</v>
      </c>
      <c r="E304" s="21">
        <v>0</v>
      </c>
      <c r="F304" s="21">
        <f>D304*E304</f>
        <v>0</v>
      </c>
    </row>
    <row r="305" spans="1:6" customFormat="1" ht="38.4" x14ac:dyDescent="0.45">
      <c r="A305" s="81" t="s">
        <v>420</v>
      </c>
      <c r="B305" s="84" t="s">
        <v>421</v>
      </c>
      <c r="C305" s="101" t="s">
        <v>334</v>
      </c>
      <c r="D305" s="87">
        <v>6</v>
      </c>
      <c r="E305" s="21">
        <v>0</v>
      </c>
      <c r="F305" s="21">
        <f>D305*E305</f>
        <v>0</v>
      </c>
    </row>
    <row r="306" spans="1:6" customFormat="1" ht="19.2" x14ac:dyDescent="0.45">
      <c r="A306" s="79" t="s">
        <v>422</v>
      </c>
      <c r="B306" s="79" t="s">
        <v>423</v>
      </c>
      <c r="C306" s="101"/>
      <c r="D306" s="83"/>
      <c r="E306" s="21"/>
      <c r="F306" s="21"/>
    </row>
    <row r="307" spans="1:6" customFormat="1" ht="19.2" x14ac:dyDescent="0.45">
      <c r="A307" s="81" t="s">
        <v>424</v>
      </c>
      <c r="B307" s="84" t="s">
        <v>425</v>
      </c>
      <c r="C307" s="101" t="s">
        <v>426</v>
      </c>
      <c r="D307" s="83">
        <v>18</v>
      </c>
      <c r="E307" s="21">
        <v>0</v>
      </c>
      <c r="F307" s="21">
        <f>D307*E307</f>
        <v>0</v>
      </c>
    </row>
    <row r="308" spans="1:6" customFormat="1" ht="19.2" x14ac:dyDescent="0.45">
      <c r="A308" s="81" t="s">
        <v>427</v>
      </c>
      <c r="B308" s="84" t="s">
        <v>428</v>
      </c>
      <c r="C308" s="101" t="s">
        <v>426</v>
      </c>
      <c r="D308" s="83">
        <v>18</v>
      </c>
      <c r="E308" s="21">
        <v>0</v>
      </c>
      <c r="F308" s="21">
        <f>D308*E308</f>
        <v>0</v>
      </c>
    </row>
    <row r="309" spans="1:6" customFormat="1" ht="19.2" x14ac:dyDescent="0.45">
      <c r="A309" s="81" t="s">
        <v>429</v>
      </c>
      <c r="B309" s="84" t="s">
        <v>430</v>
      </c>
      <c r="C309" s="101" t="s">
        <v>426</v>
      </c>
      <c r="D309" s="83">
        <v>15</v>
      </c>
      <c r="E309" s="21">
        <v>0</v>
      </c>
      <c r="F309" s="21">
        <f>D309*E309</f>
        <v>0</v>
      </c>
    </row>
    <row r="310" spans="1:6" customFormat="1" ht="19.2" x14ac:dyDescent="0.3">
      <c r="A310" s="81" t="s">
        <v>431</v>
      </c>
      <c r="B310" s="82" t="s">
        <v>432</v>
      </c>
      <c r="C310" s="101" t="s">
        <v>355</v>
      </c>
      <c r="D310" s="83">
        <v>1</v>
      </c>
      <c r="E310" s="21">
        <v>0</v>
      </c>
      <c r="F310" s="21">
        <f>D310*E310</f>
        <v>0</v>
      </c>
    </row>
    <row r="311" spans="1:6" customFormat="1" ht="19.2" x14ac:dyDescent="0.45">
      <c r="A311" s="79" t="s">
        <v>433</v>
      </c>
      <c r="B311" s="79" t="s">
        <v>434</v>
      </c>
      <c r="C311" s="101"/>
      <c r="D311" s="83"/>
      <c r="E311" s="21"/>
      <c r="F311" s="21"/>
    </row>
    <row r="312" spans="1:6" customFormat="1" ht="19.2" x14ac:dyDescent="0.45">
      <c r="A312" s="81" t="s">
        <v>435</v>
      </c>
      <c r="B312" s="84" t="s">
        <v>436</v>
      </c>
      <c r="C312" s="101" t="s">
        <v>355</v>
      </c>
      <c r="D312" s="83">
        <v>1</v>
      </c>
      <c r="E312" s="21">
        <v>0</v>
      </c>
      <c r="F312" s="21">
        <f>D312*E312</f>
        <v>0</v>
      </c>
    </row>
    <row r="313" spans="1:6" customFormat="1" ht="19.2" x14ac:dyDescent="0.45">
      <c r="A313" s="79" t="s">
        <v>437</v>
      </c>
      <c r="B313" s="79" t="s">
        <v>438</v>
      </c>
      <c r="C313" s="101"/>
      <c r="D313" s="83"/>
      <c r="E313" s="21"/>
      <c r="F313" s="21"/>
    </row>
    <row r="314" spans="1:6" customFormat="1" ht="19.2" x14ac:dyDescent="0.45">
      <c r="A314" s="78" t="s">
        <v>439</v>
      </c>
      <c r="B314" s="78" t="s">
        <v>440</v>
      </c>
      <c r="C314" s="101" t="s">
        <v>334</v>
      </c>
      <c r="D314" s="83">
        <v>50</v>
      </c>
      <c r="E314" s="21">
        <v>0</v>
      </c>
      <c r="F314" s="21">
        <f>D314*E314</f>
        <v>0</v>
      </c>
    </row>
    <row r="315" spans="1:6" customFormat="1" ht="19.2" x14ac:dyDescent="0.45">
      <c r="A315" s="78" t="s">
        <v>441</v>
      </c>
      <c r="B315" s="78" t="s">
        <v>442</v>
      </c>
      <c r="C315" s="101" t="s">
        <v>334</v>
      </c>
      <c r="D315" s="83">
        <v>12</v>
      </c>
      <c r="E315" s="21">
        <v>0</v>
      </c>
      <c r="F315" s="21">
        <f>D315*E315</f>
        <v>0</v>
      </c>
    </row>
    <row r="316" spans="1:6" customFormat="1" ht="19.2" x14ac:dyDescent="0.45">
      <c r="A316" s="86" t="s">
        <v>443</v>
      </c>
      <c r="B316" s="79" t="s">
        <v>444</v>
      </c>
      <c r="C316" s="101"/>
      <c r="D316" s="83"/>
      <c r="E316" s="21"/>
      <c r="F316" s="21"/>
    </row>
    <row r="317" spans="1:6" customFormat="1" ht="19.2" x14ac:dyDescent="0.45">
      <c r="A317" s="81" t="s">
        <v>445</v>
      </c>
      <c r="B317" s="88" t="s">
        <v>446</v>
      </c>
      <c r="C317" s="101" t="s">
        <v>334</v>
      </c>
      <c r="D317" s="83">
        <v>13</v>
      </c>
      <c r="E317" s="21">
        <v>0</v>
      </c>
      <c r="F317" s="21">
        <f>D317*E317</f>
        <v>0</v>
      </c>
    </row>
    <row r="318" spans="1:6" customFormat="1" ht="19.2" x14ac:dyDescent="0.45">
      <c r="A318" s="81" t="s">
        <v>447</v>
      </c>
      <c r="B318" s="88" t="s">
        <v>448</v>
      </c>
      <c r="C318" s="101" t="s">
        <v>334</v>
      </c>
      <c r="D318" s="83">
        <v>1</v>
      </c>
      <c r="E318" s="21">
        <v>0</v>
      </c>
      <c r="F318" s="21">
        <f>D318*E318</f>
        <v>0</v>
      </c>
    </row>
    <row r="319" spans="1:6" customFormat="1" ht="19.2" x14ac:dyDescent="0.45">
      <c r="A319" s="81" t="s">
        <v>449</v>
      </c>
      <c r="B319" s="89" t="s">
        <v>450</v>
      </c>
      <c r="C319" s="101" t="s">
        <v>334</v>
      </c>
      <c r="D319" s="83">
        <v>70</v>
      </c>
      <c r="E319" s="21">
        <v>0</v>
      </c>
      <c r="F319" s="21">
        <f>D319*E319</f>
        <v>0</v>
      </c>
    </row>
    <row r="320" spans="1:6" customFormat="1" ht="19.2" x14ac:dyDescent="0.3">
      <c r="A320" s="81" t="s">
        <v>451</v>
      </c>
      <c r="B320" s="81" t="s">
        <v>452</v>
      </c>
      <c r="C320" s="101" t="s">
        <v>334</v>
      </c>
      <c r="D320" s="83">
        <v>1</v>
      </c>
      <c r="E320" s="21">
        <v>0</v>
      </c>
      <c r="F320" s="21">
        <f>D320*E320</f>
        <v>0</v>
      </c>
    </row>
    <row r="321" spans="1:6" customFormat="1" ht="19.2" x14ac:dyDescent="0.45">
      <c r="A321" s="79" t="s">
        <v>453</v>
      </c>
      <c r="B321" s="79" t="s">
        <v>454</v>
      </c>
      <c r="C321" s="101"/>
      <c r="D321" s="83"/>
      <c r="E321" s="21"/>
      <c r="F321" s="21"/>
    </row>
    <row r="322" spans="1:6" customFormat="1" ht="19.2" x14ac:dyDescent="0.45">
      <c r="A322" s="78" t="s">
        <v>455</v>
      </c>
      <c r="B322" s="78" t="s">
        <v>456</v>
      </c>
      <c r="C322" s="101" t="s">
        <v>334</v>
      </c>
      <c r="D322" s="83">
        <v>40</v>
      </c>
      <c r="E322" s="21">
        <v>0</v>
      </c>
      <c r="F322" s="21">
        <f>D322*E322</f>
        <v>0</v>
      </c>
    </row>
    <row r="323" spans="1:6" customFormat="1" ht="19.2" x14ac:dyDescent="0.45">
      <c r="A323" s="79" t="s">
        <v>457</v>
      </c>
      <c r="B323" s="90" t="s">
        <v>458</v>
      </c>
      <c r="C323" s="101"/>
      <c r="D323" s="83"/>
      <c r="E323" s="21"/>
      <c r="F323" s="21"/>
    </row>
    <row r="324" spans="1:6" customFormat="1" ht="19.2" x14ac:dyDescent="0.45">
      <c r="A324" s="91" t="s">
        <v>459</v>
      </c>
      <c r="B324" s="88" t="s">
        <v>460</v>
      </c>
      <c r="C324" s="133" t="s">
        <v>334</v>
      </c>
      <c r="D324" s="83">
        <v>23</v>
      </c>
      <c r="E324" s="21">
        <v>0</v>
      </c>
      <c r="F324" s="21">
        <f>D324*E324</f>
        <v>0</v>
      </c>
    </row>
    <row r="325" spans="1:6" customFormat="1" ht="19.2" x14ac:dyDescent="0.45">
      <c r="A325" s="91" t="s">
        <v>461</v>
      </c>
      <c r="B325" s="88" t="s">
        <v>462</v>
      </c>
      <c r="C325" s="133" t="s">
        <v>334</v>
      </c>
      <c r="D325" s="83">
        <v>2</v>
      </c>
      <c r="E325" s="21">
        <v>0</v>
      </c>
      <c r="F325" s="21">
        <f>D325*E325</f>
        <v>0</v>
      </c>
    </row>
    <row r="326" spans="1:6" customFormat="1" ht="19.2" x14ac:dyDescent="0.45">
      <c r="A326" s="91" t="s">
        <v>463</v>
      </c>
      <c r="B326" s="88" t="s">
        <v>464</v>
      </c>
      <c r="C326" s="133" t="s">
        <v>334</v>
      </c>
      <c r="D326" s="83">
        <v>5</v>
      </c>
      <c r="E326" s="21">
        <v>0</v>
      </c>
      <c r="F326" s="21">
        <f>D326*E326</f>
        <v>0</v>
      </c>
    </row>
    <row r="327" spans="1:6" customFormat="1" ht="19.2" x14ac:dyDescent="0.45">
      <c r="A327" s="92" t="s">
        <v>465</v>
      </c>
      <c r="B327" s="93" t="s">
        <v>466</v>
      </c>
      <c r="C327" s="133"/>
      <c r="D327" s="83"/>
      <c r="E327" s="21"/>
      <c r="F327" s="21"/>
    </row>
    <row r="328" spans="1:6" customFormat="1" ht="19.2" x14ac:dyDescent="0.45">
      <c r="A328" s="91" t="s">
        <v>467</v>
      </c>
      <c r="B328" s="88" t="s">
        <v>468</v>
      </c>
      <c r="C328" s="133" t="s">
        <v>355</v>
      </c>
      <c r="D328" s="83">
        <v>1</v>
      </c>
      <c r="E328" s="21">
        <v>0</v>
      </c>
      <c r="F328" s="21">
        <f t="shared" ref="F328:F348" si="11">D328*E328</f>
        <v>0</v>
      </c>
    </row>
    <row r="329" spans="1:6" customFormat="1" ht="19.2" x14ac:dyDescent="0.45">
      <c r="A329" s="91" t="s">
        <v>469</v>
      </c>
      <c r="B329" s="88" t="s">
        <v>470</v>
      </c>
      <c r="C329" s="133" t="s">
        <v>334</v>
      </c>
      <c r="D329" s="83">
        <v>6</v>
      </c>
      <c r="E329" s="21">
        <v>0</v>
      </c>
      <c r="F329" s="21">
        <f t="shared" si="11"/>
        <v>0</v>
      </c>
    </row>
    <row r="330" spans="1:6" customFormat="1" ht="19.2" x14ac:dyDescent="0.45">
      <c r="A330" s="91"/>
      <c r="B330" s="93" t="s">
        <v>526</v>
      </c>
      <c r="C330" s="133"/>
      <c r="D330" s="83"/>
      <c r="E330" s="21"/>
      <c r="F330" s="123">
        <f>SUM(F296:F329)</f>
        <v>0</v>
      </c>
    </row>
    <row r="331" spans="1:6" customFormat="1" ht="19.2" x14ac:dyDescent="0.45">
      <c r="A331" s="94" t="s">
        <v>471</v>
      </c>
      <c r="B331" s="95" t="s">
        <v>472</v>
      </c>
      <c r="C331" s="134"/>
      <c r="D331" s="96"/>
      <c r="E331" s="96"/>
      <c r="F331" s="96"/>
    </row>
    <row r="332" spans="1:6" customFormat="1" ht="19.2" x14ac:dyDescent="0.45">
      <c r="A332" s="91" t="s">
        <v>473</v>
      </c>
      <c r="B332" s="97" t="s">
        <v>474</v>
      </c>
      <c r="C332" s="133" t="s">
        <v>334</v>
      </c>
      <c r="D332" s="83">
        <v>1</v>
      </c>
      <c r="E332" s="21">
        <v>0</v>
      </c>
      <c r="F332" s="21">
        <f t="shared" si="11"/>
        <v>0</v>
      </c>
    </row>
    <row r="333" spans="1:6" customFormat="1" ht="38.4" x14ac:dyDescent="0.45">
      <c r="A333" s="91" t="s">
        <v>475</v>
      </c>
      <c r="B333" s="82" t="s">
        <v>476</v>
      </c>
      <c r="C333" s="133" t="s">
        <v>334</v>
      </c>
      <c r="D333" s="83">
        <v>1</v>
      </c>
      <c r="E333" s="21">
        <v>0</v>
      </c>
      <c r="F333" s="21">
        <f t="shared" si="11"/>
        <v>0</v>
      </c>
    </row>
    <row r="334" spans="1:6" customFormat="1" ht="38.4" x14ac:dyDescent="0.45">
      <c r="A334" s="91" t="s">
        <v>477</v>
      </c>
      <c r="B334" s="84" t="s">
        <v>478</v>
      </c>
      <c r="C334" s="133" t="s">
        <v>334</v>
      </c>
      <c r="D334" s="83">
        <v>1</v>
      </c>
      <c r="E334" s="21">
        <v>0</v>
      </c>
      <c r="F334" s="21">
        <f t="shared" si="11"/>
        <v>0</v>
      </c>
    </row>
    <row r="335" spans="1:6" customFormat="1" ht="38.4" x14ac:dyDescent="0.45">
      <c r="A335" s="91" t="s">
        <v>479</v>
      </c>
      <c r="B335" s="82" t="s">
        <v>480</v>
      </c>
      <c r="C335" s="133" t="s">
        <v>334</v>
      </c>
      <c r="D335" s="83">
        <v>6</v>
      </c>
      <c r="E335" s="21">
        <v>0</v>
      </c>
      <c r="F335" s="21">
        <f t="shared" si="11"/>
        <v>0</v>
      </c>
    </row>
    <row r="336" spans="1:6" customFormat="1" ht="38.4" x14ac:dyDescent="0.45">
      <c r="A336" s="91" t="s">
        <v>481</v>
      </c>
      <c r="B336" s="84" t="s">
        <v>482</v>
      </c>
      <c r="C336" s="133" t="s">
        <v>334</v>
      </c>
      <c r="D336" s="83">
        <v>2</v>
      </c>
      <c r="E336" s="21">
        <v>0</v>
      </c>
      <c r="F336" s="21">
        <f t="shared" si="11"/>
        <v>0</v>
      </c>
    </row>
    <row r="337" spans="1:15" customFormat="1" ht="38.4" x14ac:dyDescent="0.45">
      <c r="A337" s="91" t="s">
        <v>483</v>
      </c>
      <c r="B337" s="84" t="s">
        <v>484</v>
      </c>
      <c r="C337" s="133" t="s">
        <v>334</v>
      </c>
      <c r="D337" s="83">
        <v>1</v>
      </c>
      <c r="E337" s="21">
        <v>0</v>
      </c>
      <c r="F337" s="21">
        <f t="shared" si="11"/>
        <v>0</v>
      </c>
    </row>
    <row r="338" spans="1:15" customFormat="1" ht="38.4" x14ac:dyDescent="0.45">
      <c r="A338" s="91" t="s">
        <v>485</v>
      </c>
      <c r="B338" s="84" t="s">
        <v>486</v>
      </c>
      <c r="C338" s="133" t="s">
        <v>334</v>
      </c>
      <c r="D338" s="83">
        <v>1</v>
      </c>
      <c r="E338" s="21">
        <v>0</v>
      </c>
      <c r="F338" s="21">
        <f t="shared" si="11"/>
        <v>0</v>
      </c>
    </row>
    <row r="339" spans="1:15" customFormat="1" ht="19.2" x14ac:dyDescent="0.45">
      <c r="A339" s="91" t="s">
        <v>487</v>
      </c>
      <c r="B339" s="84" t="s">
        <v>488</v>
      </c>
      <c r="C339" s="133" t="s">
        <v>355</v>
      </c>
      <c r="D339" s="83">
        <v>1</v>
      </c>
      <c r="E339" s="21">
        <v>0</v>
      </c>
      <c r="F339" s="21">
        <f t="shared" si="11"/>
        <v>0</v>
      </c>
    </row>
    <row r="340" spans="1:15" customFormat="1" ht="19.2" x14ac:dyDescent="0.45">
      <c r="A340" s="91" t="s">
        <v>489</v>
      </c>
      <c r="B340" s="84" t="s">
        <v>490</v>
      </c>
      <c r="C340" s="133" t="s">
        <v>355</v>
      </c>
      <c r="D340" s="83">
        <v>1</v>
      </c>
      <c r="E340" s="21">
        <v>0</v>
      </c>
      <c r="F340" s="21">
        <f t="shared" si="11"/>
        <v>0</v>
      </c>
    </row>
    <row r="341" spans="1:15" customFormat="1" ht="19.2" x14ac:dyDescent="0.45">
      <c r="A341" s="91" t="s">
        <v>491</v>
      </c>
      <c r="B341" s="98" t="s">
        <v>492</v>
      </c>
      <c r="C341" s="133" t="s">
        <v>334</v>
      </c>
      <c r="D341" s="83">
        <v>18</v>
      </c>
      <c r="E341" s="21">
        <v>0</v>
      </c>
      <c r="F341" s="21">
        <f t="shared" si="11"/>
        <v>0</v>
      </c>
    </row>
    <row r="342" spans="1:15" customFormat="1" ht="19.2" x14ac:dyDescent="0.45">
      <c r="A342" s="91" t="s">
        <v>493</v>
      </c>
      <c r="B342" s="98" t="s">
        <v>494</v>
      </c>
      <c r="C342" s="133" t="s">
        <v>334</v>
      </c>
      <c r="D342" s="83">
        <v>12</v>
      </c>
      <c r="E342" s="21">
        <v>0</v>
      </c>
      <c r="F342" s="21">
        <f t="shared" si="11"/>
        <v>0</v>
      </c>
    </row>
    <row r="343" spans="1:15" customFormat="1" ht="38.4" x14ac:dyDescent="0.45">
      <c r="A343" s="91" t="s">
        <v>495</v>
      </c>
      <c r="B343" s="99" t="s">
        <v>496</v>
      </c>
      <c r="C343" s="133" t="s">
        <v>334</v>
      </c>
      <c r="D343" s="83">
        <v>1</v>
      </c>
      <c r="E343" s="21">
        <v>0</v>
      </c>
      <c r="F343" s="21">
        <f t="shared" si="11"/>
        <v>0</v>
      </c>
    </row>
    <row r="344" spans="1:15" customFormat="1" ht="19.2" x14ac:dyDescent="0.45">
      <c r="A344" s="91" t="s">
        <v>497</v>
      </c>
      <c r="B344" s="98" t="s">
        <v>498</v>
      </c>
      <c r="C344" s="133" t="s">
        <v>334</v>
      </c>
      <c r="D344" s="83">
        <v>1</v>
      </c>
      <c r="E344" s="21">
        <v>0</v>
      </c>
      <c r="F344" s="21">
        <f t="shared" si="11"/>
        <v>0</v>
      </c>
    </row>
    <row r="345" spans="1:15" customFormat="1" ht="38.4" x14ac:dyDescent="0.45">
      <c r="A345" s="91" t="s">
        <v>499</v>
      </c>
      <c r="B345" s="84" t="s">
        <v>500</v>
      </c>
      <c r="C345" s="133" t="s">
        <v>137</v>
      </c>
      <c r="D345" s="83">
        <v>5</v>
      </c>
      <c r="E345" s="21">
        <v>0</v>
      </c>
      <c r="F345" s="21">
        <f t="shared" si="11"/>
        <v>0</v>
      </c>
    </row>
    <row r="346" spans="1:15" customFormat="1" ht="19.2" x14ac:dyDescent="0.45">
      <c r="A346" s="91" t="s">
        <v>501</v>
      </c>
      <c r="B346" s="98" t="s">
        <v>502</v>
      </c>
      <c r="C346" s="133" t="s">
        <v>355</v>
      </c>
      <c r="D346" s="83">
        <v>1</v>
      </c>
      <c r="E346" s="21">
        <v>0</v>
      </c>
      <c r="F346" s="21">
        <f t="shared" si="11"/>
        <v>0</v>
      </c>
    </row>
    <row r="347" spans="1:15" customFormat="1" ht="19.2" x14ac:dyDescent="0.45">
      <c r="A347" s="91" t="s">
        <v>503</v>
      </c>
      <c r="B347" s="98" t="s">
        <v>504</v>
      </c>
      <c r="C347" s="133" t="s">
        <v>355</v>
      </c>
      <c r="D347" s="83">
        <v>1</v>
      </c>
      <c r="E347" s="21">
        <v>0</v>
      </c>
      <c r="F347" s="21">
        <f t="shared" si="11"/>
        <v>0</v>
      </c>
    </row>
    <row r="348" spans="1:15" customFormat="1" ht="19.8" thickBot="1" x14ac:dyDescent="0.5">
      <c r="A348" s="91" t="s">
        <v>505</v>
      </c>
      <c r="B348" s="145" t="s">
        <v>506</v>
      </c>
      <c r="C348" s="148" t="s">
        <v>355</v>
      </c>
      <c r="D348" s="152">
        <v>1</v>
      </c>
      <c r="E348" s="153">
        <v>0</v>
      </c>
      <c r="F348" s="153">
        <f t="shared" si="11"/>
        <v>0</v>
      </c>
    </row>
    <row r="349" spans="1:15" customFormat="1" ht="19.8" thickBot="1" x14ac:dyDescent="0.5">
      <c r="A349" s="144"/>
      <c r="B349" s="147" t="s">
        <v>526</v>
      </c>
      <c r="C349" s="155"/>
      <c r="D349" s="149"/>
      <c r="E349" s="150"/>
      <c r="F349" s="151">
        <f>SUM(F332:F348)</f>
        <v>0</v>
      </c>
      <c r="O349" s="154"/>
    </row>
    <row r="350" spans="1:15" customFormat="1" ht="19.2" x14ac:dyDescent="0.45">
      <c r="A350" s="100"/>
      <c r="B350" s="146"/>
      <c r="C350" s="129"/>
      <c r="D350" s="141"/>
      <c r="E350" s="143"/>
      <c r="F350" s="142"/>
    </row>
    <row r="351" spans="1:15" customFormat="1" ht="19.2" x14ac:dyDescent="0.45">
      <c r="A351" s="77" t="s">
        <v>507</v>
      </c>
      <c r="B351" s="77" t="s">
        <v>508</v>
      </c>
      <c r="C351" s="135"/>
      <c r="D351" s="136"/>
      <c r="E351" s="137"/>
      <c r="F351" s="137"/>
    </row>
    <row r="352" spans="1:15" customFormat="1" ht="19.2" x14ac:dyDescent="0.45">
      <c r="A352" s="78" t="s">
        <v>396</v>
      </c>
      <c r="B352" s="79" t="s">
        <v>397</v>
      </c>
      <c r="C352" s="117" t="s">
        <v>398</v>
      </c>
      <c r="D352" s="131" t="s">
        <v>399</v>
      </c>
      <c r="E352" s="16" t="s">
        <v>15</v>
      </c>
      <c r="F352" s="16" t="s">
        <v>16</v>
      </c>
    </row>
    <row r="353" spans="1:6" customFormat="1" ht="19.2" x14ac:dyDescent="0.45">
      <c r="A353" s="86" t="s">
        <v>408</v>
      </c>
      <c r="B353" s="85" t="s">
        <v>509</v>
      </c>
      <c r="C353" s="101"/>
      <c r="D353" s="83"/>
      <c r="E353" s="21"/>
      <c r="F353" s="21"/>
    </row>
    <row r="354" spans="1:6" customFormat="1" ht="38.4" x14ac:dyDescent="0.45">
      <c r="A354" s="81" t="s">
        <v>510</v>
      </c>
      <c r="B354" s="84" t="s">
        <v>511</v>
      </c>
      <c r="C354" s="101" t="s">
        <v>137</v>
      </c>
      <c r="D354" s="83">
        <v>12</v>
      </c>
      <c r="E354" s="21">
        <v>0</v>
      </c>
      <c r="F354" s="21">
        <f>D354*E354</f>
        <v>0</v>
      </c>
    </row>
    <row r="355" spans="1:6" customFormat="1" ht="19.2" x14ac:dyDescent="0.45">
      <c r="A355" s="86" t="s">
        <v>412</v>
      </c>
      <c r="B355" s="85" t="s">
        <v>413</v>
      </c>
      <c r="C355" s="101"/>
      <c r="D355" s="83"/>
      <c r="E355" s="21"/>
      <c r="F355" s="21"/>
    </row>
    <row r="356" spans="1:6" s="104" customFormat="1" ht="38.4" x14ac:dyDescent="0.3">
      <c r="A356" s="102" t="s">
        <v>414</v>
      </c>
      <c r="B356" s="103" t="s">
        <v>512</v>
      </c>
      <c r="C356" s="101" t="s">
        <v>334</v>
      </c>
      <c r="D356" s="83">
        <v>1</v>
      </c>
      <c r="E356" s="21">
        <v>0</v>
      </c>
      <c r="F356" s="21">
        <f>D356*E356</f>
        <v>0</v>
      </c>
    </row>
    <row r="357" spans="1:6" customFormat="1" ht="38.4" x14ac:dyDescent="0.45">
      <c r="A357" s="102" t="s">
        <v>416</v>
      </c>
      <c r="B357" s="84" t="s">
        <v>513</v>
      </c>
      <c r="C357" s="101" t="s">
        <v>334</v>
      </c>
      <c r="D357" s="83">
        <v>1</v>
      </c>
      <c r="E357" s="21">
        <v>0</v>
      </c>
      <c r="F357" s="21">
        <f>D357*E357</f>
        <v>0</v>
      </c>
    </row>
    <row r="358" spans="1:6" customFormat="1" ht="38.4" x14ac:dyDescent="0.45">
      <c r="A358" s="102" t="s">
        <v>418</v>
      </c>
      <c r="B358" s="84" t="s">
        <v>421</v>
      </c>
      <c r="C358" s="101" t="s">
        <v>334</v>
      </c>
      <c r="D358" s="87">
        <v>8</v>
      </c>
      <c r="E358" s="21">
        <v>0</v>
      </c>
      <c r="F358" s="21">
        <f>D358*E358</f>
        <v>0</v>
      </c>
    </row>
    <row r="359" spans="1:6" customFormat="1" ht="19.2" x14ac:dyDescent="0.45">
      <c r="A359" s="86" t="s">
        <v>422</v>
      </c>
      <c r="B359" s="79" t="s">
        <v>423</v>
      </c>
      <c r="C359" s="101"/>
      <c r="D359" s="83"/>
      <c r="E359" s="21"/>
      <c r="F359" s="21"/>
    </row>
    <row r="360" spans="1:6" customFormat="1" ht="19.2" x14ac:dyDescent="0.45">
      <c r="A360" s="81" t="s">
        <v>424</v>
      </c>
      <c r="B360" s="84" t="s">
        <v>425</v>
      </c>
      <c r="C360" s="101" t="s">
        <v>426</v>
      </c>
      <c r="D360" s="83">
        <v>20</v>
      </c>
      <c r="E360" s="21">
        <v>0</v>
      </c>
      <c r="F360" s="21">
        <f>D360*E360</f>
        <v>0</v>
      </c>
    </row>
    <row r="361" spans="1:6" customFormat="1" ht="19.2" x14ac:dyDescent="0.45">
      <c r="A361" s="81" t="s">
        <v>427</v>
      </c>
      <c r="B361" s="84" t="s">
        <v>428</v>
      </c>
      <c r="C361" s="101" t="s">
        <v>426</v>
      </c>
      <c r="D361" s="83">
        <v>21</v>
      </c>
      <c r="E361" s="21">
        <v>0</v>
      </c>
      <c r="F361" s="21">
        <f>D361*E361</f>
        <v>0</v>
      </c>
    </row>
    <row r="362" spans="1:6" customFormat="1" ht="19.2" x14ac:dyDescent="0.45">
      <c r="A362" s="81" t="s">
        <v>429</v>
      </c>
      <c r="B362" s="84" t="s">
        <v>514</v>
      </c>
      <c r="C362" s="101" t="s">
        <v>426</v>
      </c>
      <c r="D362" s="83">
        <v>15</v>
      </c>
      <c r="E362" s="21">
        <v>0</v>
      </c>
      <c r="F362" s="21">
        <f>D362*E362</f>
        <v>0</v>
      </c>
    </row>
    <row r="363" spans="1:6" customFormat="1" ht="19.2" x14ac:dyDescent="0.3">
      <c r="A363" s="81" t="s">
        <v>431</v>
      </c>
      <c r="B363" s="81" t="s">
        <v>432</v>
      </c>
      <c r="C363" s="101" t="s">
        <v>355</v>
      </c>
      <c r="D363" s="83">
        <v>1</v>
      </c>
      <c r="E363" s="21">
        <v>0</v>
      </c>
      <c r="F363" s="21">
        <f>D363*E363</f>
        <v>0</v>
      </c>
    </row>
    <row r="364" spans="1:6" customFormat="1" ht="19.2" x14ac:dyDescent="0.45">
      <c r="A364" s="86" t="s">
        <v>437</v>
      </c>
      <c r="B364" s="79" t="s">
        <v>438</v>
      </c>
      <c r="C364" s="101"/>
      <c r="D364" s="83"/>
      <c r="E364" s="21"/>
      <c r="F364" s="21"/>
    </row>
    <row r="365" spans="1:6" customFormat="1" ht="19.2" x14ac:dyDescent="0.45">
      <c r="A365" s="81" t="s">
        <v>515</v>
      </c>
      <c r="B365" s="105" t="s">
        <v>516</v>
      </c>
      <c r="C365" s="101" t="s">
        <v>334</v>
      </c>
      <c r="D365" s="83">
        <v>32</v>
      </c>
      <c r="E365" s="21">
        <v>0</v>
      </c>
      <c r="F365" s="21">
        <f>D365*E365</f>
        <v>0</v>
      </c>
    </row>
    <row r="366" spans="1:6" customFormat="1" ht="19.2" x14ac:dyDescent="0.45">
      <c r="A366" s="86" t="s">
        <v>443</v>
      </c>
      <c r="B366" s="79" t="s">
        <v>444</v>
      </c>
      <c r="C366" s="101"/>
      <c r="D366" s="83"/>
      <c r="E366" s="21"/>
      <c r="F366" s="21"/>
    </row>
    <row r="367" spans="1:6" customFormat="1" ht="19.2" x14ac:dyDescent="0.45">
      <c r="A367" s="81" t="s">
        <v>445</v>
      </c>
      <c r="B367" s="78" t="s">
        <v>446</v>
      </c>
      <c r="C367" s="101" t="s">
        <v>334</v>
      </c>
      <c r="D367" s="83">
        <v>11</v>
      </c>
      <c r="E367" s="21">
        <v>0</v>
      </c>
      <c r="F367" s="21">
        <f t="shared" ref="F367:F388" si="12">D367*E367</f>
        <v>0</v>
      </c>
    </row>
    <row r="368" spans="1:6" customFormat="1" ht="19.2" x14ac:dyDescent="0.45">
      <c r="A368" s="81" t="s">
        <v>447</v>
      </c>
      <c r="B368" s="78" t="s">
        <v>448</v>
      </c>
      <c r="C368" s="101" t="s">
        <v>334</v>
      </c>
      <c r="D368" s="83">
        <v>3</v>
      </c>
      <c r="E368" s="21">
        <v>0</v>
      </c>
      <c r="F368" s="21">
        <f t="shared" si="12"/>
        <v>0</v>
      </c>
    </row>
    <row r="369" spans="1:6" customFormat="1" ht="19.2" x14ac:dyDescent="0.45">
      <c r="A369" s="81" t="s">
        <v>449</v>
      </c>
      <c r="B369" s="78" t="s">
        <v>517</v>
      </c>
      <c r="C369" s="101" t="s">
        <v>334</v>
      </c>
      <c r="D369" s="83">
        <v>88</v>
      </c>
      <c r="E369" s="21">
        <v>0</v>
      </c>
      <c r="F369" s="21">
        <f t="shared" si="12"/>
        <v>0</v>
      </c>
    </row>
    <row r="370" spans="1:6" customFormat="1" ht="19.2" x14ac:dyDescent="0.45">
      <c r="A370" s="81" t="s">
        <v>451</v>
      </c>
      <c r="B370" s="78" t="s">
        <v>518</v>
      </c>
      <c r="C370" s="101" t="s">
        <v>334</v>
      </c>
      <c r="D370" s="83">
        <v>3</v>
      </c>
      <c r="E370" s="21">
        <v>0</v>
      </c>
      <c r="F370" s="21">
        <f t="shared" si="12"/>
        <v>0</v>
      </c>
    </row>
    <row r="371" spans="1:6" customFormat="1" ht="19.2" x14ac:dyDescent="0.45">
      <c r="A371" s="81" t="s">
        <v>519</v>
      </c>
      <c r="B371" s="78" t="s">
        <v>520</v>
      </c>
      <c r="C371" s="101" t="s">
        <v>334</v>
      </c>
      <c r="D371" s="83">
        <v>1</v>
      </c>
      <c r="E371" s="21">
        <v>0</v>
      </c>
      <c r="F371" s="21">
        <f t="shared" si="12"/>
        <v>0</v>
      </c>
    </row>
    <row r="372" spans="1:6" customFormat="1" ht="19.2" x14ac:dyDescent="0.45">
      <c r="A372" s="79" t="s">
        <v>453</v>
      </c>
      <c r="B372" s="79" t="s">
        <v>454</v>
      </c>
      <c r="C372" s="101"/>
      <c r="D372" s="83"/>
      <c r="E372" s="21"/>
      <c r="F372" s="21"/>
    </row>
    <row r="373" spans="1:6" customFormat="1" ht="19.2" x14ac:dyDescent="0.45">
      <c r="A373" s="78" t="s">
        <v>455</v>
      </c>
      <c r="B373" s="78" t="s">
        <v>456</v>
      </c>
      <c r="C373" s="101" t="s">
        <v>334</v>
      </c>
      <c r="D373" s="83">
        <v>68</v>
      </c>
      <c r="E373" s="21">
        <v>0</v>
      </c>
      <c r="F373" s="21">
        <f t="shared" si="12"/>
        <v>0</v>
      </c>
    </row>
    <row r="374" spans="1:6" customFormat="1" ht="19.2" x14ac:dyDescent="0.45">
      <c r="A374" s="79" t="s">
        <v>457</v>
      </c>
      <c r="B374" s="90" t="s">
        <v>458</v>
      </c>
      <c r="C374" s="101"/>
      <c r="D374" s="83"/>
      <c r="E374" s="21"/>
      <c r="F374" s="21"/>
    </row>
    <row r="375" spans="1:6" customFormat="1" ht="19.2" x14ac:dyDescent="0.45">
      <c r="A375" s="91" t="s">
        <v>459</v>
      </c>
      <c r="B375" s="88" t="s">
        <v>460</v>
      </c>
      <c r="C375" s="101" t="s">
        <v>334</v>
      </c>
      <c r="D375" s="83">
        <v>20</v>
      </c>
      <c r="E375" s="21">
        <v>0</v>
      </c>
      <c r="F375" s="21">
        <f t="shared" si="12"/>
        <v>0</v>
      </c>
    </row>
    <row r="376" spans="1:6" customFormat="1" ht="19.2" x14ac:dyDescent="0.45">
      <c r="A376" s="91" t="s">
        <v>461</v>
      </c>
      <c r="B376" s="88" t="s">
        <v>462</v>
      </c>
      <c r="C376" s="101" t="s">
        <v>334</v>
      </c>
      <c r="D376" s="83">
        <v>2</v>
      </c>
      <c r="E376" s="21">
        <v>0</v>
      </c>
      <c r="F376" s="21">
        <f t="shared" si="12"/>
        <v>0</v>
      </c>
    </row>
    <row r="377" spans="1:6" customFormat="1" ht="19.2" x14ac:dyDescent="0.45">
      <c r="A377" s="91" t="s">
        <v>463</v>
      </c>
      <c r="B377" s="88" t="s">
        <v>464</v>
      </c>
      <c r="C377" s="101" t="s">
        <v>334</v>
      </c>
      <c r="D377" s="83">
        <v>9</v>
      </c>
      <c r="E377" s="21">
        <v>0</v>
      </c>
      <c r="F377" s="21">
        <f t="shared" si="12"/>
        <v>0</v>
      </c>
    </row>
    <row r="378" spans="1:6" customFormat="1" ht="19.2" x14ac:dyDescent="0.45">
      <c r="A378" s="92" t="s">
        <v>465</v>
      </c>
      <c r="B378" s="93" t="s">
        <v>466</v>
      </c>
      <c r="C378" s="101" t="s">
        <v>334</v>
      </c>
      <c r="D378" s="83"/>
      <c r="E378" s="21"/>
      <c r="F378" s="21"/>
    </row>
    <row r="379" spans="1:6" customFormat="1" ht="19.2" x14ac:dyDescent="0.45">
      <c r="A379" s="91" t="s">
        <v>467</v>
      </c>
      <c r="B379" s="88" t="s">
        <v>468</v>
      </c>
      <c r="C379" s="101" t="s">
        <v>355</v>
      </c>
      <c r="D379" s="83">
        <v>1</v>
      </c>
      <c r="E379" s="21">
        <v>0</v>
      </c>
      <c r="F379" s="21">
        <f t="shared" si="12"/>
        <v>0</v>
      </c>
    </row>
    <row r="380" spans="1:6" customFormat="1" ht="19.2" x14ac:dyDescent="0.45">
      <c r="A380" s="91" t="s">
        <v>469</v>
      </c>
      <c r="B380" s="88" t="s">
        <v>470</v>
      </c>
      <c r="C380" s="101" t="s">
        <v>334</v>
      </c>
      <c r="D380" s="83">
        <v>18</v>
      </c>
      <c r="E380" s="21">
        <v>0</v>
      </c>
      <c r="F380" s="21">
        <f t="shared" si="12"/>
        <v>0</v>
      </c>
    </row>
    <row r="381" spans="1:6" customFormat="1" ht="19.2" x14ac:dyDescent="0.45">
      <c r="A381" s="94" t="s">
        <v>471</v>
      </c>
      <c r="B381" s="95" t="s">
        <v>472</v>
      </c>
      <c r="C381" s="106"/>
      <c r="D381" s="96"/>
      <c r="E381" s="96"/>
      <c r="F381" s="96"/>
    </row>
    <row r="382" spans="1:6" customFormat="1" ht="57.6" x14ac:dyDescent="0.45">
      <c r="A382" s="107" t="s">
        <v>473</v>
      </c>
      <c r="B382" s="84" t="s">
        <v>521</v>
      </c>
      <c r="C382" s="101" t="s">
        <v>334</v>
      </c>
      <c r="D382" s="83">
        <v>1</v>
      </c>
      <c r="E382" s="21">
        <v>0</v>
      </c>
      <c r="F382" s="21">
        <f t="shared" si="12"/>
        <v>0</v>
      </c>
    </row>
    <row r="383" spans="1:6" customFormat="1" ht="38.4" x14ac:dyDescent="0.3">
      <c r="A383" s="107" t="s">
        <v>475</v>
      </c>
      <c r="B383" s="82" t="s">
        <v>522</v>
      </c>
      <c r="C383" s="101" t="s">
        <v>334</v>
      </c>
      <c r="D383" s="83">
        <v>1</v>
      </c>
      <c r="E383" s="21">
        <v>0</v>
      </c>
      <c r="F383" s="21">
        <f t="shared" si="12"/>
        <v>0</v>
      </c>
    </row>
    <row r="384" spans="1:6" customFormat="1" ht="38.4" x14ac:dyDescent="0.3">
      <c r="A384" s="107" t="s">
        <v>477</v>
      </c>
      <c r="B384" s="82" t="s">
        <v>480</v>
      </c>
      <c r="C384" s="101" t="s">
        <v>334</v>
      </c>
      <c r="D384" s="83">
        <v>6</v>
      </c>
      <c r="E384" s="21">
        <v>0</v>
      </c>
      <c r="F384" s="21">
        <f t="shared" si="12"/>
        <v>0</v>
      </c>
    </row>
    <row r="385" spans="1:15" customFormat="1" ht="38.4" x14ac:dyDescent="0.45">
      <c r="A385" s="107" t="s">
        <v>479</v>
      </c>
      <c r="B385" s="84" t="s">
        <v>482</v>
      </c>
      <c r="C385" s="101" t="s">
        <v>334</v>
      </c>
      <c r="D385" s="83">
        <v>5</v>
      </c>
      <c r="E385" s="21">
        <v>0</v>
      </c>
      <c r="F385" s="21">
        <f t="shared" si="12"/>
        <v>0</v>
      </c>
    </row>
    <row r="386" spans="1:15" customFormat="1" ht="38.4" x14ac:dyDescent="0.45">
      <c r="A386" s="107" t="s">
        <v>481</v>
      </c>
      <c r="B386" s="84" t="s">
        <v>484</v>
      </c>
      <c r="C386" s="101" t="s">
        <v>334</v>
      </c>
      <c r="D386" s="83">
        <v>1</v>
      </c>
      <c r="E386" s="21">
        <v>0</v>
      </c>
      <c r="F386" s="21">
        <f t="shared" si="12"/>
        <v>0</v>
      </c>
    </row>
    <row r="387" spans="1:15" customFormat="1" ht="38.4" x14ac:dyDescent="0.45">
      <c r="A387" s="107" t="s">
        <v>483</v>
      </c>
      <c r="B387" s="84" t="s">
        <v>486</v>
      </c>
      <c r="C387" s="101" t="s">
        <v>334</v>
      </c>
      <c r="D387" s="83">
        <v>1</v>
      </c>
      <c r="E387" s="21">
        <v>0</v>
      </c>
      <c r="F387" s="21">
        <f t="shared" si="12"/>
        <v>0</v>
      </c>
    </row>
    <row r="388" spans="1:15" customFormat="1" ht="39" thickBot="1" x14ac:dyDescent="0.5">
      <c r="A388" s="107" t="s">
        <v>485</v>
      </c>
      <c r="B388" s="156" t="s">
        <v>523</v>
      </c>
      <c r="C388" s="148" t="s">
        <v>334</v>
      </c>
      <c r="D388" s="157">
        <v>12</v>
      </c>
      <c r="E388" s="158">
        <v>0</v>
      </c>
      <c r="F388" s="153">
        <f t="shared" si="12"/>
        <v>0</v>
      </c>
    </row>
    <row r="389" spans="1:15" ht="17.399999999999999" thickBot="1" x14ac:dyDescent="0.45">
      <c r="B389" s="159" t="s">
        <v>526</v>
      </c>
      <c r="C389" s="160"/>
      <c r="D389" s="161"/>
      <c r="E389" s="162"/>
      <c r="F389" s="164">
        <f>SUM(F354:F388)</f>
        <v>0</v>
      </c>
      <c r="O389" s="163"/>
    </row>
  </sheetData>
  <mergeCells count="2">
    <mergeCell ref="B2:E2"/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A161"/>
  <sheetViews>
    <sheetView topLeftCell="A49" workbookViewId="0">
      <selection activeCell="Z68" sqref="Z68"/>
    </sheetView>
  </sheetViews>
  <sheetFormatPr baseColWidth="10" defaultColWidth="9.109375" defaultRowHeight="16.8" x14ac:dyDescent="0.4"/>
  <cols>
    <col min="1" max="1" width="8.6640625" style="582" bestFit="1" customWidth="1"/>
    <col min="2" max="2" width="66.5546875" style="521" customWidth="1"/>
    <col min="3" max="3" width="10.5546875" style="521" customWidth="1"/>
    <col min="4" max="4" width="14.109375" style="583" customWidth="1"/>
    <col min="5" max="5" width="16.5546875" style="587" customWidth="1"/>
    <col min="6" max="6" width="19.5546875" style="585" customWidth="1"/>
    <col min="7" max="7" width="0" style="521" hidden="1" customWidth="1"/>
    <col min="8" max="8" width="15.88671875" style="521" hidden="1" customWidth="1"/>
    <col min="9" max="9" width="0" style="521" hidden="1" customWidth="1"/>
    <col min="10" max="10" width="12.88671875" style="521" hidden="1" customWidth="1"/>
    <col min="11" max="23" width="0" style="521" hidden="1" customWidth="1"/>
    <col min="24" max="255" width="9.109375" style="521"/>
    <col min="256" max="256" width="8.6640625" style="521" bestFit="1" customWidth="1"/>
    <col min="257" max="257" width="62.88671875" style="521" customWidth="1"/>
    <col min="258" max="258" width="5.5546875" style="521" customWidth="1"/>
    <col min="259" max="259" width="13.33203125" style="521" customWidth="1"/>
    <col min="260" max="260" width="17.109375" style="521" customWidth="1"/>
    <col min="261" max="261" width="18.109375" style="521" bestFit="1" customWidth="1"/>
    <col min="262" max="263" width="9.109375" style="521"/>
    <col min="264" max="264" width="12.88671875" style="521" bestFit="1" customWidth="1"/>
    <col min="265" max="511" width="9.109375" style="521"/>
    <col min="512" max="512" width="8.6640625" style="521" bestFit="1" customWidth="1"/>
    <col min="513" max="513" width="62.88671875" style="521" customWidth="1"/>
    <col min="514" max="514" width="5.5546875" style="521" customWidth="1"/>
    <col min="515" max="515" width="13.33203125" style="521" customWidth="1"/>
    <col min="516" max="516" width="17.109375" style="521" customWidth="1"/>
    <col min="517" max="517" width="18.109375" style="521" bestFit="1" customWidth="1"/>
    <col min="518" max="519" width="9.109375" style="521"/>
    <col min="520" max="520" width="12.88671875" style="521" bestFit="1" customWidth="1"/>
    <col min="521" max="767" width="9.109375" style="521"/>
    <col min="768" max="768" width="8.6640625" style="521" bestFit="1" customWidth="1"/>
    <col min="769" max="769" width="62.88671875" style="521" customWidth="1"/>
    <col min="770" max="770" width="5.5546875" style="521" customWidth="1"/>
    <col min="771" max="771" width="13.33203125" style="521" customWidth="1"/>
    <col min="772" max="772" width="17.109375" style="521" customWidth="1"/>
    <col min="773" max="773" width="18.109375" style="521" bestFit="1" customWidth="1"/>
    <col min="774" max="775" width="9.109375" style="521"/>
    <col min="776" max="776" width="12.88671875" style="521" bestFit="1" customWidth="1"/>
    <col min="777" max="1023" width="9.109375" style="521"/>
    <col min="1024" max="1024" width="8.6640625" style="521" bestFit="1" customWidth="1"/>
    <col min="1025" max="1025" width="62.88671875" style="521" customWidth="1"/>
    <col min="1026" max="1026" width="5.5546875" style="521" customWidth="1"/>
    <col min="1027" max="1027" width="13.33203125" style="521" customWidth="1"/>
    <col min="1028" max="1028" width="17.109375" style="521" customWidth="1"/>
    <col min="1029" max="1029" width="18.109375" style="521" bestFit="1" customWidth="1"/>
    <col min="1030" max="1031" width="9.109375" style="521"/>
    <col min="1032" max="1032" width="12.88671875" style="521" bestFit="1" customWidth="1"/>
    <col min="1033" max="1279" width="9.109375" style="521"/>
    <col min="1280" max="1280" width="8.6640625" style="521" bestFit="1" customWidth="1"/>
    <col min="1281" max="1281" width="62.88671875" style="521" customWidth="1"/>
    <col min="1282" max="1282" width="5.5546875" style="521" customWidth="1"/>
    <col min="1283" max="1283" width="13.33203125" style="521" customWidth="1"/>
    <col min="1284" max="1284" width="17.109375" style="521" customWidth="1"/>
    <col min="1285" max="1285" width="18.109375" style="521" bestFit="1" customWidth="1"/>
    <col min="1286" max="1287" width="9.109375" style="521"/>
    <col min="1288" max="1288" width="12.88671875" style="521" bestFit="1" customWidth="1"/>
    <col min="1289" max="1535" width="9.109375" style="521"/>
    <col min="1536" max="1536" width="8.6640625" style="521" bestFit="1" customWidth="1"/>
    <col min="1537" max="1537" width="62.88671875" style="521" customWidth="1"/>
    <col min="1538" max="1538" width="5.5546875" style="521" customWidth="1"/>
    <col min="1539" max="1539" width="13.33203125" style="521" customWidth="1"/>
    <col min="1540" max="1540" width="17.109375" style="521" customWidth="1"/>
    <col min="1541" max="1541" width="18.109375" style="521" bestFit="1" customWidth="1"/>
    <col min="1542" max="1543" width="9.109375" style="521"/>
    <col min="1544" max="1544" width="12.88671875" style="521" bestFit="1" customWidth="1"/>
    <col min="1545" max="1791" width="9.109375" style="521"/>
    <col min="1792" max="1792" width="8.6640625" style="521" bestFit="1" customWidth="1"/>
    <col min="1793" max="1793" width="62.88671875" style="521" customWidth="1"/>
    <col min="1794" max="1794" width="5.5546875" style="521" customWidth="1"/>
    <col min="1795" max="1795" width="13.33203125" style="521" customWidth="1"/>
    <col min="1796" max="1796" width="17.109375" style="521" customWidth="1"/>
    <col min="1797" max="1797" width="18.109375" style="521" bestFit="1" customWidth="1"/>
    <col min="1798" max="1799" width="9.109375" style="521"/>
    <col min="1800" max="1800" width="12.88671875" style="521" bestFit="1" customWidth="1"/>
    <col min="1801" max="2047" width="9.109375" style="521"/>
    <col min="2048" max="2048" width="8.6640625" style="521" bestFit="1" customWidth="1"/>
    <col min="2049" max="2049" width="62.88671875" style="521" customWidth="1"/>
    <col min="2050" max="2050" width="5.5546875" style="521" customWidth="1"/>
    <col min="2051" max="2051" width="13.33203125" style="521" customWidth="1"/>
    <col min="2052" max="2052" width="17.109375" style="521" customWidth="1"/>
    <col min="2053" max="2053" width="18.109375" style="521" bestFit="1" customWidth="1"/>
    <col min="2054" max="2055" width="9.109375" style="521"/>
    <col min="2056" max="2056" width="12.88671875" style="521" bestFit="1" customWidth="1"/>
    <col min="2057" max="2303" width="9.109375" style="521"/>
    <col min="2304" max="2304" width="8.6640625" style="521" bestFit="1" customWidth="1"/>
    <col min="2305" max="2305" width="62.88671875" style="521" customWidth="1"/>
    <col min="2306" max="2306" width="5.5546875" style="521" customWidth="1"/>
    <col min="2307" max="2307" width="13.33203125" style="521" customWidth="1"/>
    <col min="2308" max="2308" width="17.109375" style="521" customWidth="1"/>
    <col min="2309" max="2309" width="18.109375" style="521" bestFit="1" customWidth="1"/>
    <col min="2310" max="2311" width="9.109375" style="521"/>
    <col min="2312" max="2312" width="12.88671875" style="521" bestFit="1" customWidth="1"/>
    <col min="2313" max="2559" width="9.109375" style="521"/>
    <col min="2560" max="2560" width="8.6640625" style="521" bestFit="1" customWidth="1"/>
    <col min="2561" max="2561" width="62.88671875" style="521" customWidth="1"/>
    <col min="2562" max="2562" width="5.5546875" style="521" customWidth="1"/>
    <col min="2563" max="2563" width="13.33203125" style="521" customWidth="1"/>
    <col min="2564" max="2564" width="17.109375" style="521" customWidth="1"/>
    <col min="2565" max="2565" width="18.109375" style="521" bestFit="1" customWidth="1"/>
    <col min="2566" max="2567" width="9.109375" style="521"/>
    <col min="2568" max="2568" width="12.88671875" style="521" bestFit="1" customWidth="1"/>
    <col min="2569" max="2815" width="9.109375" style="521"/>
    <col min="2816" max="2816" width="8.6640625" style="521" bestFit="1" customWidth="1"/>
    <col min="2817" max="2817" width="62.88671875" style="521" customWidth="1"/>
    <col min="2818" max="2818" width="5.5546875" style="521" customWidth="1"/>
    <col min="2819" max="2819" width="13.33203125" style="521" customWidth="1"/>
    <col min="2820" max="2820" width="17.109375" style="521" customWidth="1"/>
    <col min="2821" max="2821" width="18.109375" style="521" bestFit="1" customWidth="1"/>
    <col min="2822" max="2823" width="9.109375" style="521"/>
    <col min="2824" max="2824" width="12.88671875" style="521" bestFit="1" customWidth="1"/>
    <col min="2825" max="3071" width="9.109375" style="521"/>
    <col min="3072" max="3072" width="8.6640625" style="521" bestFit="1" customWidth="1"/>
    <col min="3073" max="3073" width="62.88671875" style="521" customWidth="1"/>
    <col min="3074" max="3074" width="5.5546875" style="521" customWidth="1"/>
    <col min="3075" max="3075" width="13.33203125" style="521" customWidth="1"/>
    <col min="3076" max="3076" width="17.109375" style="521" customWidth="1"/>
    <col min="3077" max="3077" width="18.109375" style="521" bestFit="1" customWidth="1"/>
    <col min="3078" max="3079" width="9.109375" style="521"/>
    <col min="3080" max="3080" width="12.88671875" style="521" bestFit="1" customWidth="1"/>
    <col min="3081" max="3327" width="9.109375" style="521"/>
    <col min="3328" max="3328" width="8.6640625" style="521" bestFit="1" customWidth="1"/>
    <col min="3329" max="3329" width="62.88671875" style="521" customWidth="1"/>
    <col min="3330" max="3330" width="5.5546875" style="521" customWidth="1"/>
    <col min="3331" max="3331" width="13.33203125" style="521" customWidth="1"/>
    <col min="3332" max="3332" width="17.109375" style="521" customWidth="1"/>
    <col min="3333" max="3333" width="18.109375" style="521" bestFit="1" customWidth="1"/>
    <col min="3334" max="3335" width="9.109375" style="521"/>
    <col min="3336" max="3336" width="12.88671875" style="521" bestFit="1" customWidth="1"/>
    <col min="3337" max="3583" width="9.109375" style="521"/>
    <col min="3584" max="3584" width="8.6640625" style="521" bestFit="1" customWidth="1"/>
    <col min="3585" max="3585" width="62.88671875" style="521" customWidth="1"/>
    <col min="3586" max="3586" width="5.5546875" style="521" customWidth="1"/>
    <col min="3587" max="3587" width="13.33203125" style="521" customWidth="1"/>
    <col min="3588" max="3588" width="17.109375" style="521" customWidth="1"/>
    <col min="3589" max="3589" width="18.109375" style="521" bestFit="1" customWidth="1"/>
    <col min="3590" max="3591" width="9.109375" style="521"/>
    <col min="3592" max="3592" width="12.88671875" style="521" bestFit="1" customWidth="1"/>
    <col min="3593" max="3839" width="9.109375" style="521"/>
    <col min="3840" max="3840" width="8.6640625" style="521" bestFit="1" customWidth="1"/>
    <col min="3841" max="3841" width="62.88671875" style="521" customWidth="1"/>
    <col min="3842" max="3842" width="5.5546875" style="521" customWidth="1"/>
    <col min="3843" max="3843" width="13.33203125" style="521" customWidth="1"/>
    <col min="3844" max="3844" width="17.109375" style="521" customWidth="1"/>
    <col min="3845" max="3845" width="18.109375" style="521" bestFit="1" customWidth="1"/>
    <col min="3846" max="3847" width="9.109375" style="521"/>
    <col min="3848" max="3848" width="12.88671875" style="521" bestFit="1" customWidth="1"/>
    <col min="3849" max="4095" width="9.109375" style="521"/>
    <col min="4096" max="4096" width="8.6640625" style="521" bestFit="1" customWidth="1"/>
    <col min="4097" max="4097" width="62.88671875" style="521" customWidth="1"/>
    <col min="4098" max="4098" width="5.5546875" style="521" customWidth="1"/>
    <col min="4099" max="4099" width="13.33203125" style="521" customWidth="1"/>
    <col min="4100" max="4100" width="17.109375" style="521" customWidth="1"/>
    <col min="4101" max="4101" width="18.109375" style="521" bestFit="1" customWidth="1"/>
    <col min="4102" max="4103" width="9.109375" style="521"/>
    <col min="4104" max="4104" width="12.88671875" style="521" bestFit="1" customWidth="1"/>
    <col min="4105" max="4351" width="9.109375" style="521"/>
    <col min="4352" max="4352" width="8.6640625" style="521" bestFit="1" customWidth="1"/>
    <col min="4353" max="4353" width="62.88671875" style="521" customWidth="1"/>
    <col min="4354" max="4354" width="5.5546875" style="521" customWidth="1"/>
    <col min="4355" max="4355" width="13.33203125" style="521" customWidth="1"/>
    <col min="4356" max="4356" width="17.109375" style="521" customWidth="1"/>
    <col min="4357" max="4357" width="18.109375" style="521" bestFit="1" customWidth="1"/>
    <col min="4358" max="4359" width="9.109375" style="521"/>
    <col min="4360" max="4360" width="12.88671875" style="521" bestFit="1" customWidth="1"/>
    <col min="4361" max="4607" width="9.109375" style="521"/>
    <col min="4608" max="4608" width="8.6640625" style="521" bestFit="1" customWidth="1"/>
    <col min="4609" max="4609" width="62.88671875" style="521" customWidth="1"/>
    <col min="4610" max="4610" width="5.5546875" style="521" customWidth="1"/>
    <col min="4611" max="4611" width="13.33203125" style="521" customWidth="1"/>
    <col min="4612" max="4612" width="17.109375" style="521" customWidth="1"/>
    <col min="4613" max="4613" width="18.109375" style="521" bestFit="1" customWidth="1"/>
    <col min="4614" max="4615" width="9.109375" style="521"/>
    <col min="4616" max="4616" width="12.88671875" style="521" bestFit="1" customWidth="1"/>
    <col min="4617" max="4863" width="9.109375" style="521"/>
    <col min="4864" max="4864" width="8.6640625" style="521" bestFit="1" customWidth="1"/>
    <col min="4865" max="4865" width="62.88671875" style="521" customWidth="1"/>
    <col min="4866" max="4866" width="5.5546875" style="521" customWidth="1"/>
    <col min="4867" max="4867" width="13.33203125" style="521" customWidth="1"/>
    <col min="4868" max="4868" width="17.109375" style="521" customWidth="1"/>
    <col min="4869" max="4869" width="18.109375" style="521" bestFit="1" customWidth="1"/>
    <col min="4870" max="4871" width="9.109375" style="521"/>
    <col min="4872" max="4872" width="12.88671875" style="521" bestFit="1" customWidth="1"/>
    <col min="4873" max="5119" width="9.109375" style="521"/>
    <col min="5120" max="5120" width="8.6640625" style="521" bestFit="1" customWidth="1"/>
    <col min="5121" max="5121" width="62.88671875" style="521" customWidth="1"/>
    <col min="5122" max="5122" width="5.5546875" style="521" customWidth="1"/>
    <col min="5123" max="5123" width="13.33203125" style="521" customWidth="1"/>
    <col min="5124" max="5124" width="17.109375" style="521" customWidth="1"/>
    <col min="5125" max="5125" width="18.109375" style="521" bestFit="1" customWidth="1"/>
    <col min="5126" max="5127" width="9.109375" style="521"/>
    <col min="5128" max="5128" width="12.88671875" style="521" bestFit="1" customWidth="1"/>
    <col min="5129" max="5375" width="9.109375" style="521"/>
    <col min="5376" max="5376" width="8.6640625" style="521" bestFit="1" customWidth="1"/>
    <col min="5377" max="5377" width="62.88671875" style="521" customWidth="1"/>
    <col min="5378" max="5378" width="5.5546875" style="521" customWidth="1"/>
    <col min="5379" max="5379" width="13.33203125" style="521" customWidth="1"/>
    <col min="5380" max="5380" width="17.109375" style="521" customWidth="1"/>
    <col min="5381" max="5381" width="18.109375" style="521" bestFit="1" customWidth="1"/>
    <col min="5382" max="5383" width="9.109375" style="521"/>
    <col min="5384" max="5384" width="12.88671875" style="521" bestFit="1" customWidth="1"/>
    <col min="5385" max="5631" width="9.109375" style="521"/>
    <col min="5632" max="5632" width="8.6640625" style="521" bestFit="1" customWidth="1"/>
    <col min="5633" max="5633" width="62.88671875" style="521" customWidth="1"/>
    <col min="5634" max="5634" width="5.5546875" style="521" customWidth="1"/>
    <col min="5635" max="5635" width="13.33203125" style="521" customWidth="1"/>
    <col min="5636" max="5636" width="17.109375" style="521" customWidth="1"/>
    <col min="5637" max="5637" width="18.109375" style="521" bestFit="1" customWidth="1"/>
    <col min="5638" max="5639" width="9.109375" style="521"/>
    <col min="5640" max="5640" width="12.88671875" style="521" bestFit="1" customWidth="1"/>
    <col min="5641" max="5887" width="9.109375" style="521"/>
    <col min="5888" max="5888" width="8.6640625" style="521" bestFit="1" customWidth="1"/>
    <col min="5889" max="5889" width="62.88671875" style="521" customWidth="1"/>
    <col min="5890" max="5890" width="5.5546875" style="521" customWidth="1"/>
    <col min="5891" max="5891" width="13.33203125" style="521" customWidth="1"/>
    <col min="5892" max="5892" width="17.109375" style="521" customWidth="1"/>
    <col min="5893" max="5893" width="18.109375" style="521" bestFit="1" customWidth="1"/>
    <col min="5894" max="5895" width="9.109375" style="521"/>
    <col min="5896" max="5896" width="12.88671875" style="521" bestFit="1" customWidth="1"/>
    <col min="5897" max="6143" width="9.109375" style="521"/>
    <col min="6144" max="6144" width="8.6640625" style="521" bestFit="1" customWidth="1"/>
    <col min="6145" max="6145" width="62.88671875" style="521" customWidth="1"/>
    <col min="6146" max="6146" width="5.5546875" style="521" customWidth="1"/>
    <col min="6147" max="6147" width="13.33203125" style="521" customWidth="1"/>
    <col min="6148" max="6148" width="17.109375" style="521" customWidth="1"/>
    <col min="6149" max="6149" width="18.109375" style="521" bestFit="1" customWidth="1"/>
    <col min="6150" max="6151" width="9.109375" style="521"/>
    <col min="6152" max="6152" width="12.88671875" style="521" bestFit="1" customWidth="1"/>
    <col min="6153" max="6399" width="9.109375" style="521"/>
    <col min="6400" max="6400" width="8.6640625" style="521" bestFit="1" customWidth="1"/>
    <col min="6401" max="6401" width="62.88671875" style="521" customWidth="1"/>
    <col min="6402" max="6402" width="5.5546875" style="521" customWidth="1"/>
    <col min="6403" max="6403" width="13.33203125" style="521" customWidth="1"/>
    <col min="6404" max="6404" width="17.109375" style="521" customWidth="1"/>
    <col min="6405" max="6405" width="18.109375" style="521" bestFit="1" customWidth="1"/>
    <col min="6406" max="6407" width="9.109375" style="521"/>
    <col min="6408" max="6408" width="12.88671875" style="521" bestFit="1" customWidth="1"/>
    <col min="6409" max="6655" width="9.109375" style="521"/>
    <col min="6656" max="6656" width="8.6640625" style="521" bestFit="1" customWidth="1"/>
    <col min="6657" max="6657" width="62.88671875" style="521" customWidth="1"/>
    <col min="6658" max="6658" width="5.5546875" style="521" customWidth="1"/>
    <col min="6659" max="6659" width="13.33203125" style="521" customWidth="1"/>
    <col min="6660" max="6660" width="17.109375" style="521" customWidth="1"/>
    <col min="6661" max="6661" width="18.109375" style="521" bestFit="1" customWidth="1"/>
    <col min="6662" max="6663" width="9.109375" style="521"/>
    <col min="6664" max="6664" width="12.88671875" style="521" bestFit="1" customWidth="1"/>
    <col min="6665" max="6911" width="9.109375" style="521"/>
    <col min="6912" max="6912" width="8.6640625" style="521" bestFit="1" customWidth="1"/>
    <col min="6913" max="6913" width="62.88671875" style="521" customWidth="1"/>
    <col min="6914" max="6914" width="5.5546875" style="521" customWidth="1"/>
    <col min="6915" max="6915" width="13.33203125" style="521" customWidth="1"/>
    <col min="6916" max="6916" width="17.109375" style="521" customWidth="1"/>
    <col min="6917" max="6917" width="18.109375" style="521" bestFit="1" customWidth="1"/>
    <col min="6918" max="6919" width="9.109375" style="521"/>
    <col min="6920" max="6920" width="12.88671875" style="521" bestFit="1" customWidth="1"/>
    <col min="6921" max="7167" width="9.109375" style="521"/>
    <col min="7168" max="7168" width="8.6640625" style="521" bestFit="1" customWidth="1"/>
    <col min="7169" max="7169" width="62.88671875" style="521" customWidth="1"/>
    <col min="7170" max="7170" width="5.5546875" style="521" customWidth="1"/>
    <col min="7171" max="7171" width="13.33203125" style="521" customWidth="1"/>
    <col min="7172" max="7172" width="17.109375" style="521" customWidth="1"/>
    <col min="7173" max="7173" width="18.109375" style="521" bestFit="1" customWidth="1"/>
    <col min="7174" max="7175" width="9.109375" style="521"/>
    <col min="7176" max="7176" width="12.88671875" style="521" bestFit="1" customWidth="1"/>
    <col min="7177" max="7423" width="9.109375" style="521"/>
    <col min="7424" max="7424" width="8.6640625" style="521" bestFit="1" customWidth="1"/>
    <col min="7425" max="7425" width="62.88671875" style="521" customWidth="1"/>
    <col min="7426" max="7426" width="5.5546875" style="521" customWidth="1"/>
    <col min="7427" max="7427" width="13.33203125" style="521" customWidth="1"/>
    <col min="7428" max="7428" width="17.109375" style="521" customWidth="1"/>
    <col min="7429" max="7429" width="18.109375" style="521" bestFit="1" customWidth="1"/>
    <col min="7430" max="7431" width="9.109375" style="521"/>
    <col min="7432" max="7432" width="12.88671875" style="521" bestFit="1" customWidth="1"/>
    <col min="7433" max="7679" width="9.109375" style="521"/>
    <col min="7680" max="7680" width="8.6640625" style="521" bestFit="1" customWidth="1"/>
    <col min="7681" max="7681" width="62.88671875" style="521" customWidth="1"/>
    <col min="7682" max="7682" width="5.5546875" style="521" customWidth="1"/>
    <col min="7683" max="7683" width="13.33203125" style="521" customWidth="1"/>
    <col min="7684" max="7684" width="17.109375" style="521" customWidth="1"/>
    <col min="7685" max="7685" width="18.109375" style="521" bestFit="1" customWidth="1"/>
    <col min="7686" max="7687" width="9.109375" style="521"/>
    <col min="7688" max="7688" width="12.88671875" style="521" bestFit="1" customWidth="1"/>
    <col min="7689" max="7935" width="9.109375" style="521"/>
    <col min="7936" max="7936" width="8.6640625" style="521" bestFit="1" customWidth="1"/>
    <col min="7937" max="7937" width="62.88671875" style="521" customWidth="1"/>
    <col min="7938" max="7938" width="5.5546875" style="521" customWidth="1"/>
    <col min="7939" max="7939" width="13.33203125" style="521" customWidth="1"/>
    <col min="7940" max="7940" width="17.109375" style="521" customWidth="1"/>
    <col min="7941" max="7941" width="18.109375" style="521" bestFit="1" customWidth="1"/>
    <col min="7942" max="7943" width="9.109375" style="521"/>
    <col min="7944" max="7944" width="12.88671875" style="521" bestFit="1" customWidth="1"/>
    <col min="7945" max="8191" width="9.109375" style="521"/>
    <col min="8192" max="8192" width="8.6640625" style="521" bestFit="1" customWidth="1"/>
    <col min="8193" max="8193" width="62.88671875" style="521" customWidth="1"/>
    <col min="8194" max="8194" width="5.5546875" style="521" customWidth="1"/>
    <col min="8195" max="8195" width="13.33203125" style="521" customWidth="1"/>
    <col min="8196" max="8196" width="17.109375" style="521" customWidth="1"/>
    <col min="8197" max="8197" width="18.109375" style="521" bestFit="1" customWidth="1"/>
    <col min="8198" max="8199" width="9.109375" style="521"/>
    <col min="8200" max="8200" width="12.88671875" style="521" bestFit="1" customWidth="1"/>
    <col min="8201" max="8447" width="9.109375" style="521"/>
    <col min="8448" max="8448" width="8.6640625" style="521" bestFit="1" customWidth="1"/>
    <col min="8449" max="8449" width="62.88671875" style="521" customWidth="1"/>
    <col min="8450" max="8450" width="5.5546875" style="521" customWidth="1"/>
    <col min="8451" max="8451" width="13.33203125" style="521" customWidth="1"/>
    <col min="8452" max="8452" width="17.109375" style="521" customWidth="1"/>
    <col min="8453" max="8453" width="18.109375" style="521" bestFit="1" customWidth="1"/>
    <col min="8454" max="8455" width="9.109375" style="521"/>
    <col min="8456" max="8456" width="12.88671875" style="521" bestFit="1" customWidth="1"/>
    <col min="8457" max="8703" width="9.109375" style="521"/>
    <col min="8704" max="8704" width="8.6640625" style="521" bestFit="1" customWidth="1"/>
    <col min="8705" max="8705" width="62.88671875" style="521" customWidth="1"/>
    <col min="8706" max="8706" width="5.5546875" style="521" customWidth="1"/>
    <col min="8707" max="8707" width="13.33203125" style="521" customWidth="1"/>
    <col min="8708" max="8708" width="17.109375" style="521" customWidth="1"/>
    <col min="8709" max="8709" width="18.109375" style="521" bestFit="1" customWidth="1"/>
    <col min="8710" max="8711" width="9.109375" style="521"/>
    <col min="8712" max="8712" width="12.88671875" style="521" bestFit="1" customWidth="1"/>
    <col min="8713" max="8959" width="9.109375" style="521"/>
    <col min="8960" max="8960" width="8.6640625" style="521" bestFit="1" customWidth="1"/>
    <col min="8961" max="8961" width="62.88671875" style="521" customWidth="1"/>
    <col min="8962" max="8962" width="5.5546875" style="521" customWidth="1"/>
    <col min="8963" max="8963" width="13.33203125" style="521" customWidth="1"/>
    <col min="8964" max="8964" width="17.109375" style="521" customWidth="1"/>
    <col min="8965" max="8965" width="18.109375" style="521" bestFit="1" customWidth="1"/>
    <col min="8966" max="8967" width="9.109375" style="521"/>
    <col min="8968" max="8968" width="12.88671875" style="521" bestFit="1" customWidth="1"/>
    <col min="8969" max="9215" width="9.109375" style="521"/>
    <col min="9216" max="9216" width="8.6640625" style="521" bestFit="1" customWidth="1"/>
    <col min="9217" max="9217" width="62.88671875" style="521" customWidth="1"/>
    <col min="9218" max="9218" width="5.5546875" style="521" customWidth="1"/>
    <col min="9219" max="9219" width="13.33203125" style="521" customWidth="1"/>
    <col min="9220" max="9220" width="17.109375" style="521" customWidth="1"/>
    <col min="9221" max="9221" width="18.109375" style="521" bestFit="1" customWidth="1"/>
    <col min="9222" max="9223" width="9.109375" style="521"/>
    <col min="9224" max="9224" width="12.88671875" style="521" bestFit="1" customWidth="1"/>
    <col min="9225" max="9471" width="9.109375" style="521"/>
    <col min="9472" max="9472" width="8.6640625" style="521" bestFit="1" customWidth="1"/>
    <col min="9473" max="9473" width="62.88671875" style="521" customWidth="1"/>
    <col min="9474" max="9474" width="5.5546875" style="521" customWidth="1"/>
    <col min="9475" max="9475" width="13.33203125" style="521" customWidth="1"/>
    <col min="9476" max="9476" width="17.109375" style="521" customWidth="1"/>
    <col min="9477" max="9477" width="18.109375" style="521" bestFit="1" customWidth="1"/>
    <col min="9478" max="9479" width="9.109375" style="521"/>
    <col min="9480" max="9480" width="12.88671875" style="521" bestFit="1" customWidth="1"/>
    <col min="9481" max="9727" width="9.109375" style="521"/>
    <col min="9728" max="9728" width="8.6640625" style="521" bestFit="1" customWidth="1"/>
    <col min="9729" max="9729" width="62.88671875" style="521" customWidth="1"/>
    <col min="9730" max="9730" width="5.5546875" style="521" customWidth="1"/>
    <col min="9731" max="9731" width="13.33203125" style="521" customWidth="1"/>
    <col min="9732" max="9732" width="17.109375" style="521" customWidth="1"/>
    <col min="9733" max="9733" width="18.109375" style="521" bestFit="1" customWidth="1"/>
    <col min="9734" max="9735" width="9.109375" style="521"/>
    <col min="9736" max="9736" width="12.88671875" style="521" bestFit="1" customWidth="1"/>
    <col min="9737" max="9983" width="9.109375" style="521"/>
    <col min="9984" max="9984" width="8.6640625" style="521" bestFit="1" customWidth="1"/>
    <col min="9985" max="9985" width="62.88671875" style="521" customWidth="1"/>
    <col min="9986" max="9986" width="5.5546875" style="521" customWidth="1"/>
    <col min="9987" max="9987" width="13.33203125" style="521" customWidth="1"/>
    <col min="9988" max="9988" width="17.109375" style="521" customWidth="1"/>
    <col min="9989" max="9989" width="18.109375" style="521" bestFit="1" customWidth="1"/>
    <col min="9990" max="9991" width="9.109375" style="521"/>
    <col min="9992" max="9992" width="12.88671875" style="521" bestFit="1" customWidth="1"/>
    <col min="9993" max="10239" width="9.109375" style="521"/>
    <col min="10240" max="10240" width="8.6640625" style="521" bestFit="1" customWidth="1"/>
    <col min="10241" max="10241" width="62.88671875" style="521" customWidth="1"/>
    <col min="10242" max="10242" width="5.5546875" style="521" customWidth="1"/>
    <col min="10243" max="10243" width="13.33203125" style="521" customWidth="1"/>
    <col min="10244" max="10244" width="17.109375" style="521" customWidth="1"/>
    <col min="10245" max="10245" width="18.109375" style="521" bestFit="1" customWidth="1"/>
    <col min="10246" max="10247" width="9.109375" style="521"/>
    <col min="10248" max="10248" width="12.88671875" style="521" bestFit="1" customWidth="1"/>
    <col min="10249" max="10495" width="9.109375" style="521"/>
    <col min="10496" max="10496" width="8.6640625" style="521" bestFit="1" customWidth="1"/>
    <col min="10497" max="10497" width="62.88671875" style="521" customWidth="1"/>
    <col min="10498" max="10498" width="5.5546875" style="521" customWidth="1"/>
    <col min="10499" max="10499" width="13.33203125" style="521" customWidth="1"/>
    <col min="10500" max="10500" width="17.109375" style="521" customWidth="1"/>
    <col min="10501" max="10501" width="18.109375" style="521" bestFit="1" customWidth="1"/>
    <col min="10502" max="10503" width="9.109375" style="521"/>
    <col min="10504" max="10504" width="12.88671875" style="521" bestFit="1" customWidth="1"/>
    <col min="10505" max="10751" width="9.109375" style="521"/>
    <col min="10752" max="10752" width="8.6640625" style="521" bestFit="1" customWidth="1"/>
    <col min="10753" max="10753" width="62.88671875" style="521" customWidth="1"/>
    <col min="10754" max="10754" width="5.5546875" style="521" customWidth="1"/>
    <col min="10755" max="10755" width="13.33203125" style="521" customWidth="1"/>
    <col min="10756" max="10756" width="17.109375" style="521" customWidth="1"/>
    <col min="10757" max="10757" width="18.109375" style="521" bestFit="1" customWidth="1"/>
    <col min="10758" max="10759" width="9.109375" style="521"/>
    <col min="10760" max="10760" width="12.88671875" style="521" bestFit="1" customWidth="1"/>
    <col min="10761" max="11007" width="9.109375" style="521"/>
    <col min="11008" max="11008" width="8.6640625" style="521" bestFit="1" customWidth="1"/>
    <col min="11009" max="11009" width="62.88671875" style="521" customWidth="1"/>
    <col min="11010" max="11010" width="5.5546875" style="521" customWidth="1"/>
    <col min="11011" max="11011" width="13.33203125" style="521" customWidth="1"/>
    <col min="11012" max="11012" width="17.109375" style="521" customWidth="1"/>
    <col min="11013" max="11013" width="18.109375" style="521" bestFit="1" customWidth="1"/>
    <col min="11014" max="11015" width="9.109375" style="521"/>
    <col min="11016" max="11016" width="12.88671875" style="521" bestFit="1" customWidth="1"/>
    <col min="11017" max="11263" width="9.109375" style="521"/>
    <col min="11264" max="11264" width="8.6640625" style="521" bestFit="1" customWidth="1"/>
    <col min="11265" max="11265" width="62.88671875" style="521" customWidth="1"/>
    <col min="11266" max="11266" width="5.5546875" style="521" customWidth="1"/>
    <col min="11267" max="11267" width="13.33203125" style="521" customWidth="1"/>
    <col min="11268" max="11268" width="17.109375" style="521" customWidth="1"/>
    <col min="11269" max="11269" width="18.109375" style="521" bestFit="1" customWidth="1"/>
    <col min="11270" max="11271" width="9.109375" style="521"/>
    <col min="11272" max="11272" width="12.88671875" style="521" bestFit="1" customWidth="1"/>
    <col min="11273" max="11519" width="9.109375" style="521"/>
    <col min="11520" max="11520" width="8.6640625" style="521" bestFit="1" customWidth="1"/>
    <col min="11521" max="11521" width="62.88671875" style="521" customWidth="1"/>
    <col min="11522" max="11522" width="5.5546875" style="521" customWidth="1"/>
    <col min="11523" max="11523" width="13.33203125" style="521" customWidth="1"/>
    <col min="11524" max="11524" width="17.109375" style="521" customWidth="1"/>
    <col min="11525" max="11525" width="18.109375" style="521" bestFit="1" customWidth="1"/>
    <col min="11526" max="11527" width="9.109375" style="521"/>
    <col min="11528" max="11528" width="12.88671875" style="521" bestFit="1" customWidth="1"/>
    <col min="11529" max="11775" width="9.109375" style="521"/>
    <col min="11776" max="11776" width="8.6640625" style="521" bestFit="1" customWidth="1"/>
    <col min="11777" max="11777" width="62.88671875" style="521" customWidth="1"/>
    <col min="11778" max="11778" width="5.5546875" style="521" customWidth="1"/>
    <col min="11779" max="11779" width="13.33203125" style="521" customWidth="1"/>
    <col min="11780" max="11780" width="17.109375" style="521" customWidth="1"/>
    <col min="11781" max="11781" width="18.109375" style="521" bestFit="1" customWidth="1"/>
    <col min="11782" max="11783" width="9.109375" style="521"/>
    <col min="11784" max="11784" width="12.88671875" style="521" bestFit="1" customWidth="1"/>
    <col min="11785" max="12031" width="9.109375" style="521"/>
    <col min="12032" max="12032" width="8.6640625" style="521" bestFit="1" customWidth="1"/>
    <col min="12033" max="12033" width="62.88671875" style="521" customWidth="1"/>
    <col min="12034" max="12034" width="5.5546875" style="521" customWidth="1"/>
    <col min="12035" max="12035" width="13.33203125" style="521" customWidth="1"/>
    <col min="12036" max="12036" width="17.109375" style="521" customWidth="1"/>
    <col min="12037" max="12037" width="18.109375" style="521" bestFit="1" customWidth="1"/>
    <col min="12038" max="12039" width="9.109375" style="521"/>
    <col min="12040" max="12040" width="12.88671875" style="521" bestFit="1" customWidth="1"/>
    <col min="12041" max="12287" width="9.109375" style="521"/>
    <col min="12288" max="12288" width="8.6640625" style="521" bestFit="1" customWidth="1"/>
    <col min="12289" max="12289" width="62.88671875" style="521" customWidth="1"/>
    <col min="12290" max="12290" width="5.5546875" style="521" customWidth="1"/>
    <col min="12291" max="12291" width="13.33203125" style="521" customWidth="1"/>
    <col min="12292" max="12292" width="17.109375" style="521" customWidth="1"/>
    <col min="12293" max="12293" width="18.109375" style="521" bestFit="1" customWidth="1"/>
    <col min="12294" max="12295" width="9.109375" style="521"/>
    <col min="12296" max="12296" width="12.88671875" style="521" bestFit="1" customWidth="1"/>
    <col min="12297" max="12543" width="9.109375" style="521"/>
    <col min="12544" max="12544" width="8.6640625" style="521" bestFit="1" customWidth="1"/>
    <col min="12545" max="12545" width="62.88671875" style="521" customWidth="1"/>
    <col min="12546" max="12546" width="5.5546875" style="521" customWidth="1"/>
    <col min="12547" max="12547" width="13.33203125" style="521" customWidth="1"/>
    <col min="12548" max="12548" width="17.109375" style="521" customWidth="1"/>
    <col min="12549" max="12549" width="18.109375" style="521" bestFit="1" customWidth="1"/>
    <col min="12550" max="12551" width="9.109375" style="521"/>
    <col min="12552" max="12552" width="12.88671875" style="521" bestFit="1" customWidth="1"/>
    <col min="12553" max="12799" width="9.109375" style="521"/>
    <col min="12800" max="12800" width="8.6640625" style="521" bestFit="1" customWidth="1"/>
    <col min="12801" max="12801" width="62.88671875" style="521" customWidth="1"/>
    <col min="12802" max="12802" width="5.5546875" style="521" customWidth="1"/>
    <col min="12803" max="12803" width="13.33203125" style="521" customWidth="1"/>
    <col min="12804" max="12804" width="17.109375" style="521" customWidth="1"/>
    <col min="12805" max="12805" width="18.109375" style="521" bestFit="1" customWidth="1"/>
    <col min="12806" max="12807" width="9.109375" style="521"/>
    <col min="12808" max="12808" width="12.88671875" style="521" bestFit="1" customWidth="1"/>
    <col min="12809" max="13055" width="9.109375" style="521"/>
    <col min="13056" max="13056" width="8.6640625" style="521" bestFit="1" customWidth="1"/>
    <col min="13057" max="13057" width="62.88671875" style="521" customWidth="1"/>
    <col min="13058" max="13058" width="5.5546875" style="521" customWidth="1"/>
    <col min="13059" max="13059" width="13.33203125" style="521" customWidth="1"/>
    <col min="13060" max="13060" width="17.109375" style="521" customWidth="1"/>
    <col min="13061" max="13061" width="18.109375" style="521" bestFit="1" customWidth="1"/>
    <col min="13062" max="13063" width="9.109375" style="521"/>
    <col min="13064" max="13064" width="12.88671875" style="521" bestFit="1" customWidth="1"/>
    <col min="13065" max="13311" width="9.109375" style="521"/>
    <col min="13312" max="13312" width="8.6640625" style="521" bestFit="1" customWidth="1"/>
    <col min="13313" max="13313" width="62.88671875" style="521" customWidth="1"/>
    <col min="13314" max="13314" width="5.5546875" style="521" customWidth="1"/>
    <col min="13315" max="13315" width="13.33203125" style="521" customWidth="1"/>
    <col min="13316" max="13316" width="17.109375" style="521" customWidth="1"/>
    <col min="13317" max="13317" width="18.109375" style="521" bestFit="1" customWidth="1"/>
    <col min="13318" max="13319" width="9.109375" style="521"/>
    <col min="13320" max="13320" width="12.88671875" style="521" bestFit="1" customWidth="1"/>
    <col min="13321" max="13567" width="9.109375" style="521"/>
    <col min="13568" max="13568" width="8.6640625" style="521" bestFit="1" customWidth="1"/>
    <col min="13569" max="13569" width="62.88671875" style="521" customWidth="1"/>
    <col min="13570" max="13570" width="5.5546875" style="521" customWidth="1"/>
    <col min="13571" max="13571" width="13.33203125" style="521" customWidth="1"/>
    <col min="13572" max="13572" width="17.109375" style="521" customWidth="1"/>
    <col min="13573" max="13573" width="18.109375" style="521" bestFit="1" customWidth="1"/>
    <col min="13574" max="13575" width="9.109375" style="521"/>
    <col min="13576" max="13576" width="12.88671875" style="521" bestFit="1" customWidth="1"/>
    <col min="13577" max="13823" width="9.109375" style="521"/>
    <col min="13824" max="13824" width="8.6640625" style="521" bestFit="1" customWidth="1"/>
    <col min="13825" max="13825" width="62.88671875" style="521" customWidth="1"/>
    <col min="13826" max="13826" width="5.5546875" style="521" customWidth="1"/>
    <col min="13827" max="13827" width="13.33203125" style="521" customWidth="1"/>
    <col min="13828" max="13828" width="17.109375" style="521" customWidth="1"/>
    <col min="13829" max="13829" width="18.109375" style="521" bestFit="1" customWidth="1"/>
    <col min="13830" max="13831" width="9.109375" style="521"/>
    <col min="13832" max="13832" width="12.88671875" style="521" bestFit="1" customWidth="1"/>
    <col min="13833" max="14079" width="9.109375" style="521"/>
    <col min="14080" max="14080" width="8.6640625" style="521" bestFit="1" customWidth="1"/>
    <col min="14081" max="14081" width="62.88671875" style="521" customWidth="1"/>
    <col min="14082" max="14082" width="5.5546875" style="521" customWidth="1"/>
    <col min="14083" max="14083" width="13.33203125" style="521" customWidth="1"/>
    <col min="14084" max="14084" width="17.109375" style="521" customWidth="1"/>
    <col min="14085" max="14085" width="18.109375" style="521" bestFit="1" customWidth="1"/>
    <col min="14086" max="14087" width="9.109375" style="521"/>
    <col min="14088" max="14088" width="12.88671875" style="521" bestFit="1" customWidth="1"/>
    <col min="14089" max="14335" width="9.109375" style="521"/>
    <col min="14336" max="14336" width="8.6640625" style="521" bestFit="1" customWidth="1"/>
    <col min="14337" max="14337" width="62.88671875" style="521" customWidth="1"/>
    <col min="14338" max="14338" width="5.5546875" style="521" customWidth="1"/>
    <col min="14339" max="14339" width="13.33203125" style="521" customWidth="1"/>
    <col min="14340" max="14340" width="17.109375" style="521" customWidth="1"/>
    <col min="14341" max="14341" width="18.109375" style="521" bestFit="1" customWidth="1"/>
    <col min="14342" max="14343" width="9.109375" style="521"/>
    <col min="14344" max="14344" width="12.88671875" style="521" bestFit="1" customWidth="1"/>
    <col min="14345" max="14591" width="9.109375" style="521"/>
    <col min="14592" max="14592" width="8.6640625" style="521" bestFit="1" customWidth="1"/>
    <col min="14593" max="14593" width="62.88671875" style="521" customWidth="1"/>
    <col min="14594" max="14594" width="5.5546875" style="521" customWidth="1"/>
    <col min="14595" max="14595" width="13.33203125" style="521" customWidth="1"/>
    <col min="14596" max="14596" width="17.109375" style="521" customWidth="1"/>
    <col min="14597" max="14597" width="18.109375" style="521" bestFit="1" customWidth="1"/>
    <col min="14598" max="14599" width="9.109375" style="521"/>
    <col min="14600" max="14600" width="12.88671875" style="521" bestFit="1" customWidth="1"/>
    <col min="14601" max="14847" width="9.109375" style="521"/>
    <col min="14848" max="14848" width="8.6640625" style="521" bestFit="1" customWidth="1"/>
    <col min="14849" max="14849" width="62.88671875" style="521" customWidth="1"/>
    <col min="14850" max="14850" width="5.5546875" style="521" customWidth="1"/>
    <col min="14851" max="14851" width="13.33203125" style="521" customWidth="1"/>
    <col min="14852" max="14852" width="17.109375" style="521" customWidth="1"/>
    <col min="14853" max="14853" width="18.109375" style="521" bestFit="1" customWidth="1"/>
    <col min="14854" max="14855" width="9.109375" style="521"/>
    <col min="14856" max="14856" width="12.88671875" style="521" bestFit="1" customWidth="1"/>
    <col min="14857" max="15103" width="9.109375" style="521"/>
    <col min="15104" max="15104" width="8.6640625" style="521" bestFit="1" customWidth="1"/>
    <col min="15105" max="15105" width="62.88671875" style="521" customWidth="1"/>
    <col min="15106" max="15106" width="5.5546875" style="521" customWidth="1"/>
    <col min="15107" max="15107" width="13.33203125" style="521" customWidth="1"/>
    <col min="15108" max="15108" width="17.109375" style="521" customWidth="1"/>
    <col min="15109" max="15109" width="18.109375" style="521" bestFit="1" customWidth="1"/>
    <col min="15110" max="15111" width="9.109375" style="521"/>
    <col min="15112" max="15112" width="12.88671875" style="521" bestFit="1" customWidth="1"/>
    <col min="15113" max="15359" width="9.109375" style="521"/>
    <col min="15360" max="15360" width="8.6640625" style="521" bestFit="1" customWidth="1"/>
    <col min="15361" max="15361" width="62.88671875" style="521" customWidth="1"/>
    <col min="15362" max="15362" width="5.5546875" style="521" customWidth="1"/>
    <col min="15363" max="15363" width="13.33203125" style="521" customWidth="1"/>
    <col min="15364" max="15364" width="17.109375" style="521" customWidth="1"/>
    <col min="15365" max="15365" width="18.109375" style="521" bestFit="1" customWidth="1"/>
    <col min="15366" max="15367" width="9.109375" style="521"/>
    <col min="15368" max="15368" width="12.88671875" style="521" bestFit="1" customWidth="1"/>
    <col min="15369" max="15615" width="9.109375" style="521"/>
    <col min="15616" max="15616" width="8.6640625" style="521" bestFit="1" customWidth="1"/>
    <col min="15617" max="15617" width="62.88671875" style="521" customWidth="1"/>
    <col min="15618" max="15618" width="5.5546875" style="521" customWidth="1"/>
    <col min="15619" max="15619" width="13.33203125" style="521" customWidth="1"/>
    <col min="15620" max="15620" width="17.109375" style="521" customWidth="1"/>
    <col min="15621" max="15621" width="18.109375" style="521" bestFit="1" customWidth="1"/>
    <col min="15622" max="15623" width="9.109375" style="521"/>
    <col min="15624" max="15624" width="12.88671875" style="521" bestFit="1" customWidth="1"/>
    <col min="15625" max="15871" width="9.109375" style="521"/>
    <col min="15872" max="15872" width="8.6640625" style="521" bestFit="1" customWidth="1"/>
    <col min="15873" max="15873" width="62.88671875" style="521" customWidth="1"/>
    <col min="15874" max="15874" width="5.5546875" style="521" customWidth="1"/>
    <col min="15875" max="15875" width="13.33203125" style="521" customWidth="1"/>
    <col min="15876" max="15876" width="17.109375" style="521" customWidth="1"/>
    <col min="15877" max="15877" width="18.109375" style="521" bestFit="1" customWidth="1"/>
    <col min="15878" max="15879" width="9.109375" style="521"/>
    <col min="15880" max="15880" width="12.88671875" style="521" bestFit="1" customWidth="1"/>
    <col min="15881" max="16127" width="9.109375" style="521"/>
    <col min="16128" max="16128" width="8.6640625" style="521" bestFit="1" customWidth="1"/>
    <col min="16129" max="16129" width="62.88671875" style="521" customWidth="1"/>
    <col min="16130" max="16130" width="5.5546875" style="521" customWidth="1"/>
    <col min="16131" max="16131" width="13.33203125" style="521" customWidth="1"/>
    <col min="16132" max="16132" width="17.109375" style="521" customWidth="1"/>
    <col min="16133" max="16133" width="18.109375" style="521" bestFit="1" customWidth="1"/>
    <col min="16134" max="16135" width="9.109375" style="521"/>
    <col min="16136" max="16136" width="12.88671875" style="521" bestFit="1" customWidth="1"/>
    <col min="16137" max="16384" width="9.109375" style="521"/>
  </cols>
  <sheetData>
    <row r="2" spans="1:6" s="3" customFormat="1" ht="20.399999999999999" x14ac:dyDescent="0.4">
      <c r="A2" s="430"/>
      <c r="B2" s="340" t="s">
        <v>926</v>
      </c>
    </row>
    <row r="3" spans="1:6" s="3" customFormat="1" x14ac:dyDescent="0.4"/>
    <row r="4" spans="1:6" s="3" customFormat="1" ht="20.399999999999999" x14ac:dyDescent="0.4">
      <c r="A4" s="512"/>
      <c r="B4" s="693" t="s">
        <v>974</v>
      </c>
      <c r="C4" s="693"/>
      <c r="D4" s="693"/>
      <c r="E4" s="693"/>
      <c r="F4" s="512"/>
    </row>
    <row r="5" spans="1:6" x14ac:dyDescent="0.4">
      <c r="A5" s="111"/>
      <c r="B5" s="111"/>
      <c r="C5" s="111"/>
      <c r="D5" s="111"/>
      <c r="E5" s="111"/>
      <c r="F5" s="111"/>
    </row>
    <row r="6" spans="1:6" x14ac:dyDescent="0.4">
      <c r="A6" s="521"/>
      <c r="B6" s="694" t="s">
        <v>868</v>
      </c>
      <c r="C6" s="694"/>
      <c r="D6" s="694"/>
      <c r="E6" s="694"/>
      <c r="F6" s="2"/>
    </row>
    <row r="7" spans="1:6" x14ac:dyDescent="0.4">
      <c r="A7" s="166"/>
      <c r="B7" s="2"/>
      <c r="C7" s="2"/>
      <c r="D7" s="166"/>
      <c r="E7" s="522"/>
      <c r="F7" s="523"/>
    </row>
    <row r="8" spans="1:6" s="529" customFormat="1" ht="32.25" customHeight="1" x14ac:dyDescent="0.3">
      <c r="A8" s="524" t="s">
        <v>11</v>
      </c>
      <c r="B8" s="525" t="s">
        <v>12</v>
      </c>
      <c r="C8" s="526" t="s">
        <v>528</v>
      </c>
      <c r="D8" s="527" t="s">
        <v>14</v>
      </c>
      <c r="E8" s="528" t="s">
        <v>600</v>
      </c>
      <c r="F8" s="528" t="s">
        <v>601</v>
      </c>
    </row>
    <row r="9" spans="1:6" x14ac:dyDescent="0.4">
      <c r="A9" s="530" t="s">
        <v>17</v>
      </c>
      <c r="B9" s="531" t="s">
        <v>559</v>
      </c>
      <c r="C9" s="532"/>
      <c r="D9" s="533"/>
      <c r="E9" s="534"/>
      <c r="F9" s="535"/>
    </row>
    <row r="10" spans="1:6" x14ac:dyDescent="0.4">
      <c r="A10" s="43" t="s">
        <v>19</v>
      </c>
      <c r="B10" s="448" t="s">
        <v>531</v>
      </c>
      <c r="C10" s="536" t="s">
        <v>21</v>
      </c>
      <c r="D10" s="696" t="s">
        <v>560</v>
      </c>
      <c r="E10" s="697"/>
      <c r="F10" s="698"/>
    </row>
    <row r="11" spans="1:6" x14ac:dyDescent="0.4">
      <c r="A11" s="537"/>
      <c r="B11" s="538" t="s">
        <v>561</v>
      </c>
      <c r="C11" s="43"/>
      <c r="D11" s="533"/>
      <c r="E11" s="534"/>
      <c r="F11" s="539"/>
    </row>
    <row r="12" spans="1:6" x14ac:dyDescent="0.4">
      <c r="A12" s="540"/>
      <c r="B12" s="541"/>
      <c r="C12" s="43"/>
      <c r="D12" s="533"/>
      <c r="E12" s="534"/>
      <c r="F12" s="542"/>
    </row>
    <row r="13" spans="1:6" x14ac:dyDescent="0.4">
      <c r="A13" s="543" t="s">
        <v>22</v>
      </c>
      <c r="B13" s="544" t="s">
        <v>23</v>
      </c>
      <c r="C13" s="532"/>
      <c r="D13" s="533"/>
      <c r="E13" s="534"/>
      <c r="F13" s="542"/>
    </row>
    <row r="14" spans="1:6" x14ac:dyDescent="0.4">
      <c r="A14" s="377" t="s">
        <v>24</v>
      </c>
      <c r="B14" s="521" t="s">
        <v>534</v>
      </c>
      <c r="C14" s="536" t="s">
        <v>21</v>
      </c>
      <c r="D14" s="696" t="s">
        <v>560</v>
      </c>
      <c r="E14" s="697"/>
      <c r="F14" s="698"/>
    </row>
    <row r="15" spans="1:6" x14ac:dyDescent="0.4">
      <c r="A15" s="540"/>
      <c r="B15" s="538" t="s">
        <v>562</v>
      </c>
      <c r="C15" s="43"/>
      <c r="D15" s="533"/>
      <c r="E15" s="534"/>
      <c r="F15" s="539"/>
    </row>
    <row r="16" spans="1:6" x14ac:dyDescent="0.4">
      <c r="A16" s="540"/>
      <c r="B16" s="541"/>
      <c r="C16" s="43"/>
      <c r="D16" s="533"/>
      <c r="E16" s="534"/>
      <c r="F16" s="542"/>
    </row>
    <row r="17" spans="1:27" x14ac:dyDescent="0.4">
      <c r="A17" s="545" t="s">
        <v>26</v>
      </c>
      <c r="B17" s="27" t="s">
        <v>27</v>
      </c>
      <c r="C17" s="43"/>
      <c r="D17" s="533"/>
      <c r="E17" s="534"/>
      <c r="F17" s="542"/>
    </row>
    <row r="18" spans="1:27" ht="50.4" x14ac:dyDescent="0.4">
      <c r="A18" s="377" t="s">
        <v>28</v>
      </c>
      <c r="B18" s="67" t="s">
        <v>563</v>
      </c>
      <c r="C18" s="119" t="s">
        <v>967</v>
      </c>
      <c r="D18" s="533">
        <v>1</v>
      </c>
      <c r="E18" s="72"/>
      <c r="F18" s="368" t="str">
        <f>UPPER(LEFT(H18,1))&amp;MID(H18,2,255)</f>
        <v>Euros</v>
      </c>
      <c r="G18" s="369" t="s">
        <v>624</v>
      </c>
      <c r="H18" s="370" t="str">
        <f>K18&amp;N18&amp;Q18&amp;S18</f>
        <v>Euros</v>
      </c>
      <c r="I18" s="371">
        <f>+E18</f>
        <v>0</v>
      </c>
      <c r="J18" s="370">
        <f>INT(I18/1000000000)</f>
        <v>0</v>
      </c>
      <c r="K18" s="370" t="str">
        <f>VLOOKUP(J18,offre,2,FALSE)&amp;IF(J18=0,"",IF(J18=1,"milliard ","milliards "))</f>
        <v/>
      </c>
      <c r="L18" s="370">
        <f>+I18-J18*1000000000</f>
        <v>0</v>
      </c>
      <c r="M18" s="370">
        <f>INT(L18/1000000)</f>
        <v>0</v>
      </c>
      <c r="N18" s="370" t="str">
        <f>VLOOKUP(M18,offre,2,FALSE)&amp;IF(M18=0,"",IF(M18=1,"million ","millions "))</f>
        <v/>
      </c>
      <c r="O18" s="370">
        <f>+L18-M18*1000000</f>
        <v>0</v>
      </c>
      <c r="P18" s="370">
        <f>INT(O18/1000)</f>
        <v>0</v>
      </c>
      <c r="Q18" s="370" t="str">
        <f>IF(P18=0,"",IF(P18=1,"mille ",VLOOKUP(P18,offre,2,FALSE)&amp;"mille "))</f>
        <v/>
      </c>
      <c r="R18" s="370">
        <f>+O18-P18*1000</f>
        <v>0</v>
      </c>
      <c r="S18" s="370" t="str">
        <f>VLOOKUP(R18,offre,2,FALSE)&amp;"Euros"</f>
        <v>Euros</v>
      </c>
      <c r="T18" s="370"/>
      <c r="U18" s="370"/>
      <c r="V18" s="372" t="str">
        <f>UPPER(LEFT(Y18,1))&amp;MID(Y18,2,255)</f>
        <v/>
      </c>
      <c r="W18" s="3"/>
      <c r="X18" s="3"/>
      <c r="Y18" s="3"/>
      <c r="Z18" s="3"/>
      <c r="AA18" s="3"/>
    </row>
    <row r="19" spans="1:27" x14ac:dyDescent="0.4">
      <c r="A19" s="379" t="s">
        <v>31</v>
      </c>
      <c r="B19" s="546" t="s">
        <v>32</v>
      </c>
      <c r="C19" s="119"/>
      <c r="D19" s="533"/>
      <c r="E19" s="547"/>
      <c r="F19" s="368"/>
      <c r="G19" s="369" t="s">
        <v>624</v>
      </c>
      <c r="H19" s="370" t="str">
        <f t="shared" ref="H19:H36" si="0">K19&amp;N19&amp;Q19&amp;S19</f>
        <v>Euros</v>
      </c>
      <c r="I19" s="371">
        <f t="shared" ref="I19:I36" si="1">+E19</f>
        <v>0</v>
      </c>
      <c r="J19" s="370">
        <f t="shared" ref="J19:J36" si="2">INT(I19/1000000000)</f>
        <v>0</v>
      </c>
      <c r="K19" s="370" t="str">
        <f t="shared" ref="K19:K36" si="3">VLOOKUP(J19,offre,2,FALSE)&amp;IF(J19=0,"",IF(J19=1,"milliard ","milliards "))</f>
        <v/>
      </c>
      <c r="L19" s="370">
        <f t="shared" ref="L19:L36" si="4">+I19-J19*1000000000</f>
        <v>0</v>
      </c>
      <c r="M19" s="370">
        <f t="shared" ref="M19:M36" si="5">INT(L19/1000000)</f>
        <v>0</v>
      </c>
      <c r="N19" s="370" t="str">
        <f t="shared" ref="N19:N36" si="6">VLOOKUP(M19,offre,2,FALSE)&amp;IF(M19=0,"",IF(M19=1,"million ","millions "))</f>
        <v/>
      </c>
      <c r="O19" s="370">
        <f t="shared" ref="O19:O36" si="7">+L19-M19*1000000</f>
        <v>0</v>
      </c>
      <c r="P19" s="370">
        <f t="shared" ref="P19:P36" si="8">INT(O19/1000)</f>
        <v>0</v>
      </c>
      <c r="Q19" s="370" t="str">
        <f t="shared" ref="Q19:Q36" si="9">IF(P19=0,"",IF(P19=1,"mille ",VLOOKUP(P19,offre,2,FALSE)&amp;"mille "))</f>
        <v/>
      </c>
      <c r="R19" s="370">
        <f t="shared" ref="R19:R36" si="10">+O19-P19*1000</f>
        <v>0</v>
      </c>
      <c r="S19" s="370" t="str">
        <f t="shared" ref="S19:S36" si="11">VLOOKUP(R19,offre,2,FALSE)&amp;"Euros"</f>
        <v>Euros</v>
      </c>
      <c r="T19" s="370"/>
      <c r="U19" s="370"/>
      <c r="V19" s="372" t="str">
        <f t="shared" ref="V19:V36" si="12">UPPER(LEFT(Y19,1))&amp;MID(Y19,2,255)</f>
        <v/>
      </c>
      <c r="W19" s="3"/>
      <c r="X19" s="3"/>
      <c r="Y19" s="3"/>
      <c r="Z19" s="3"/>
    </row>
    <row r="20" spans="1:27" ht="17.399999999999999" x14ac:dyDescent="0.4">
      <c r="A20" s="377" t="s">
        <v>33</v>
      </c>
      <c r="B20" s="399" t="s">
        <v>564</v>
      </c>
      <c r="C20" s="119" t="s">
        <v>967</v>
      </c>
      <c r="D20" s="533">
        <f>+D18</f>
        <v>1</v>
      </c>
      <c r="E20" s="548"/>
      <c r="F20" s="368" t="str">
        <f>UPPER(LEFT(H20,1))&amp;MID(H20,2,255)</f>
        <v>Euros</v>
      </c>
      <c r="G20" s="369" t="s">
        <v>624</v>
      </c>
      <c r="H20" s="370" t="str">
        <f t="shared" si="0"/>
        <v>Euros</v>
      </c>
      <c r="I20" s="371">
        <f t="shared" si="1"/>
        <v>0</v>
      </c>
      <c r="J20" s="370">
        <f t="shared" si="2"/>
        <v>0</v>
      </c>
      <c r="K20" s="370" t="str">
        <f t="shared" si="3"/>
        <v/>
      </c>
      <c r="L20" s="370">
        <f t="shared" si="4"/>
        <v>0</v>
      </c>
      <c r="M20" s="370">
        <f t="shared" si="5"/>
        <v>0</v>
      </c>
      <c r="N20" s="370" t="str">
        <f t="shared" si="6"/>
        <v/>
      </c>
      <c r="O20" s="370">
        <f t="shared" si="7"/>
        <v>0</v>
      </c>
      <c r="P20" s="370">
        <f t="shared" si="8"/>
        <v>0</v>
      </c>
      <c r="Q20" s="370" t="str">
        <f t="shared" si="9"/>
        <v/>
      </c>
      <c r="R20" s="370">
        <f t="shared" si="10"/>
        <v>0</v>
      </c>
      <c r="S20" s="370" t="str">
        <f t="shared" si="11"/>
        <v>Euros</v>
      </c>
      <c r="T20" s="370"/>
      <c r="U20" s="370"/>
      <c r="V20" s="372" t="str">
        <f t="shared" si="12"/>
        <v/>
      </c>
      <c r="W20" s="3"/>
      <c r="X20" s="3"/>
      <c r="Y20" s="3"/>
      <c r="Z20" s="3"/>
    </row>
    <row r="21" spans="1:27" ht="17.399999999999999" x14ac:dyDescent="0.4">
      <c r="A21" s="377" t="s">
        <v>35</v>
      </c>
      <c r="B21" s="67" t="s">
        <v>36</v>
      </c>
      <c r="C21" s="119" t="s">
        <v>967</v>
      </c>
      <c r="D21" s="533">
        <v>1</v>
      </c>
      <c r="E21" s="548"/>
      <c r="F21" s="368" t="str">
        <f>UPPER(LEFT(H21,1))&amp;MID(H21,2,255)</f>
        <v>Euros</v>
      </c>
      <c r="G21" s="369" t="s">
        <v>624</v>
      </c>
      <c r="H21" s="370" t="str">
        <f t="shared" si="0"/>
        <v>Euros</v>
      </c>
      <c r="I21" s="371">
        <f t="shared" si="1"/>
        <v>0</v>
      </c>
      <c r="J21" s="370">
        <f t="shared" si="2"/>
        <v>0</v>
      </c>
      <c r="K21" s="370" t="str">
        <f t="shared" si="3"/>
        <v/>
      </c>
      <c r="L21" s="370">
        <f t="shared" si="4"/>
        <v>0</v>
      </c>
      <c r="M21" s="370">
        <f t="shared" si="5"/>
        <v>0</v>
      </c>
      <c r="N21" s="370" t="str">
        <f t="shared" si="6"/>
        <v/>
      </c>
      <c r="O21" s="370">
        <f t="shared" si="7"/>
        <v>0</v>
      </c>
      <c r="P21" s="370">
        <f t="shared" si="8"/>
        <v>0</v>
      </c>
      <c r="Q21" s="370" t="str">
        <f t="shared" si="9"/>
        <v/>
      </c>
      <c r="R21" s="370">
        <f t="shared" si="10"/>
        <v>0</v>
      </c>
      <c r="S21" s="370" t="str">
        <f t="shared" si="11"/>
        <v>Euros</v>
      </c>
      <c r="T21" s="370"/>
      <c r="U21" s="370"/>
      <c r="V21" s="372" t="str">
        <f t="shared" si="12"/>
        <v/>
      </c>
      <c r="W21" s="3"/>
      <c r="X21" s="3"/>
      <c r="Y21" s="3"/>
      <c r="Z21" s="3"/>
    </row>
    <row r="22" spans="1:27" x14ac:dyDescent="0.4">
      <c r="A22" s="537"/>
      <c r="B22" s="63" t="s">
        <v>565</v>
      </c>
      <c r="C22" s="43"/>
      <c r="D22" s="533"/>
      <c r="E22" s="547"/>
      <c r="F22" s="368"/>
      <c r="G22" s="369" t="s">
        <v>624</v>
      </c>
      <c r="H22" s="370" t="str">
        <f t="shared" si="0"/>
        <v>Euros</v>
      </c>
      <c r="I22" s="371">
        <f t="shared" si="1"/>
        <v>0</v>
      </c>
      <c r="J22" s="370">
        <f t="shared" si="2"/>
        <v>0</v>
      </c>
      <c r="K22" s="370" t="str">
        <f t="shared" si="3"/>
        <v/>
      </c>
      <c r="L22" s="370">
        <f t="shared" si="4"/>
        <v>0</v>
      </c>
      <c r="M22" s="370">
        <f t="shared" si="5"/>
        <v>0</v>
      </c>
      <c r="N22" s="370" t="str">
        <f t="shared" si="6"/>
        <v/>
      </c>
      <c r="O22" s="370">
        <f t="shared" si="7"/>
        <v>0</v>
      </c>
      <c r="P22" s="370">
        <f t="shared" si="8"/>
        <v>0</v>
      </c>
      <c r="Q22" s="370" t="str">
        <f t="shared" si="9"/>
        <v/>
      </c>
      <c r="R22" s="370">
        <f t="shared" si="10"/>
        <v>0</v>
      </c>
      <c r="S22" s="370" t="str">
        <f t="shared" si="11"/>
        <v>Euros</v>
      </c>
      <c r="T22" s="370"/>
      <c r="U22" s="370"/>
      <c r="V22" s="372" t="str">
        <f t="shared" si="12"/>
        <v/>
      </c>
      <c r="W22" s="3"/>
      <c r="X22" s="3"/>
      <c r="Y22" s="3"/>
      <c r="Z22" s="3"/>
    </row>
    <row r="23" spans="1:27" x14ac:dyDescent="0.4">
      <c r="A23" s="549" t="s">
        <v>38</v>
      </c>
      <c r="B23" s="550" t="s">
        <v>566</v>
      </c>
      <c r="C23" s="43"/>
      <c r="D23" s="533"/>
      <c r="E23" s="547"/>
      <c r="F23" s="368"/>
      <c r="G23" s="369" t="s">
        <v>624</v>
      </c>
      <c r="H23" s="370" t="str">
        <f t="shared" si="0"/>
        <v>Euros</v>
      </c>
      <c r="I23" s="371">
        <f t="shared" si="1"/>
        <v>0</v>
      </c>
      <c r="J23" s="370">
        <f t="shared" si="2"/>
        <v>0</v>
      </c>
      <c r="K23" s="370" t="str">
        <f t="shared" si="3"/>
        <v/>
      </c>
      <c r="L23" s="370">
        <f t="shared" si="4"/>
        <v>0</v>
      </c>
      <c r="M23" s="370">
        <f t="shared" si="5"/>
        <v>0</v>
      </c>
      <c r="N23" s="370" t="str">
        <f t="shared" si="6"/>
        <v/>
      </c>
      <c r="O23" s="370">
        <f t="shared" si="7"/>
        <v>0</v>
      </c>
      <c r="P23" s="370">
        <f t="shared" si="8"/>
        <v>0</v>
      </c>
      <c r="Q23" s="370" t="str">
        <f t="shared" si="9"/>
        <v/>
      </c>
      <c r="R23" s="370">
        <f t="shared" si="10"/>
        <v>0</v>
      </c>
      <c r="S23" s="370" t="str">
        <f t="shared" si="11"/>
        <v>Euros</v>
      </c>
      <c r="T23" s="370"/>
      <c r="U23" s="370"/>
      <c r="V23" s="372" t="str">
        <f t="shared" si="12"/>
        <v/>
      </c>
      <c r="W23" s="3"/>
      <c r="X23" s="3"/>
      <c r="Y23" s="3"/>
      <c r="Z23" s="3"/>
    </row>
    <row r="24" spans="1:27" x14ac:dyDescent="0.4">
      <c r="A24" s="537" t="s">
        <v>40</v>
      </c>
      <c r="B24" s="448" t="s">
        <v>567</v>
      </c>
      <c r="C24" s="43"/>
      <c r="D24" s="533"/>
      <c r="E24" s="547"/>
      <c r="F24" s="368"/>
      <c r="G24" s="369" t="s">
        <v>624</v>
      </c>
      <c r="H24" s="370" t="str">
        <f t="shared" si="0"/>
        <v>Euros</v>
      </c>
      <c r="I24" s="371">
        <f t="shared" si="1"/>
        <v>0</v>
      </c>
      <c r="J24" s="370">
        <f t="shared" si="2"/>
        <v>0</v>
      </c>
      <c r="K24" s="370" t="str">
        <f t="shared" si="3"/>
        <v/>
      </c>
      <c r="L24" s="370">
        <f t="shared" si="4"/>
        <v>0</v>
      </c>
      <c r="M24" s="370">
        <f t="shared" si="5"/>
        <v>0</v>
      </c>
      <c r="N24" s="370" t="str">
        <f t="shared" si="6"/>
        <v/>
      </c>
      <c r="O24" s="370">
        <f t="shared" si="7"/>
        <v>0</v>
      </c>
      <c r="P24" s="370">
        <f t="shared" si="8"/>
        <v>0</v>
      </c>
      <c r="Q24" s="370" t="str">
        <f t="shared" si="9"/>
        <v/>
      </c>
      <c r="R24" s="370">
        <f t="shared" si="10"/>
        <v>0</v>
      </c>
      <c r="S24" s="370" t="str">
        <f t="shared" si="11"/>
        <v>Euros</v>
      </c>
      <c r="T24" s="370"/>
      <c r="U24" s="370"/>
      <c r="V24" s="372" t="str">
        <f t="shared" si="12"/>
        <v/>
      </c>
      <c r="W24" s="3"/>
      <c r="X24" s="3"/>
      <c r="Y24" s="3"/>
      <c r="Z24" s="3"/>
    </row>
    <row r="25" spans="1:27" x14ac:dyDescent="0.4">
      <c r="A25" s="551" t="s">
        <v>51</v>
      </c>
      <c r="B25" s="61" t="s">
        <v>98</v>
      </c>
      <c r="C25" s="43"/>
      <c r="D25" s="533"/>
      <c r="E25" s="547"/>
      <c r="F25" s="368"/>
      <c r="G25" s="369" t="s">
        <v>624</v>
      </c>
      <c r="H25" s="370" t="str">
        <f t="shared" si="0"/>
        <v>Euros</v>
      </c>
      <c r="I25" s="371">
        <f t="shared" si="1"/>
        <v>0</v>
      </c>
      <c r="J25" s="370">
        <f t="shared" si="2"/>
        <v>0</v>
      </c>
      <c r="K25" s="370" t="str">
        <f t="shared" si="3"/>
        <v/>
      </c>
      <c r="L25" s="370">
        <f t="shared" si="4"/>
        <v>0</v>
      </c>
      <c r="M25" s="370">
        <f t="shared" si="5"/>
        <v>0</v>
      </c>
      <c r="N25" s="370" t="str">
        <f t="shared" si="6"/>
        <v/>
      </c>
      <c r="O25" s="370">
        <f t="shared" si="7"/>
        <v>0</v>
      </c>
      <c r="P25" s="370">
        <f t="shared" si="8"/>
        <v>0</v>
      </c>
      <c r="Q25" s="370" t="str">
        <f t="shared" si="9"/>
        <v/>
      </c>
      <c r="R25" s="370">
        <f t="shared" si="10"/>
        <v>0</v>
      </c>
      <c r="S25" s="370" t="str">
        <f t="shared" si="11"/>
        <v>Euros</v>
      </c>
      <c r="T25" s="370"/>
      <c r="U25" s="370"/>
      <c r="V25" s="372" t="str">
        <f t="shared" si="12"/>
        <v/>
      </c>
      <c r="W25" s="3"/>
      <c r="X25" s="3"/>
      <c r="Y25" s="3"/>
      <c r="Z25" s="3"/>
    </row>
    <row r="26" spans="1:27" ht="33.6" x14ac:dyDescent="0.4">
      <c r="A26" s="537" t="s">
        <v>54</v>
      </c>
      <c r="B26" s="552" t="s">
        <v>598</v>
      </c>
      <c r="C26" s="119" t="s">
        <v>88</v>
      </c>
      <c r="D26" s="533">
        <v>1</v>
      </c>
      <c r="E26" s="548"/>
      <c r="F26" s="368" t="str">
        <f>UPPER(LEFT(H26,1))&amp;MID(H26,2,255)</f>
        <v>Euros</v>
      </c>
      <c r="G26" s="369" t="s">
        <v>624</v>
      </c>
      <c r="H26" s="370" t="str">
        <f t="shared" si="0"/>
        <v>Euros</v>
      </c>
      <c r="I26" s="371">
        <f t="shared" si="1"/>
        <v>0</v>
      </c>
      <c r="J26" s="370">
        <f t="shared" si="2"/>
        <v>0</v>
      </c>
      <c r="K26" s="370" t="str">
        <f t="shared" si="3"/>
        <v/>
      </c>
      <c r="L26" s="370">
        <f t="shared" si="4"/>
        <v>0</v>
      </c>
      <c r="M26" s="370">
        <f t="shared" si="5"/>
        <v>0</v>
      </c>
      <c r="N26" s="370" t="str">
        <f t="shared" si="6"/>
        <v/>
      </c>
      <c r="O26" s="370">
        <f t="shared" si="7"/>
        <v>0</v>
      </c>
      <c r="P26" s="370">
        <f t="shared" si="8"/>
        <v>0</v>
      </c>
      <c r="Q26" s="370" t="str">
        <f t="shared" si="9"/>
        <v/>
      </c>
      <c r="R26" s="370">
        <f t="shared" si="10"/>
        <v>0</v>
      </c>
      <c r="S26" s="370" t="str">
        <f t="shared" si="11"/>
        <v>Euros</v>
      </c>
      <c r="T26" s="370"/>
      <c r="U26" s="370"/>
      <c r="V26" s="372" t="str">
        <f t="shared" si="12"/>
        <v/>
      </c>
      <c r="W26" s="3"/>
      <c r="X26" s="3"/>
      <c r="Y26" s="3"/>
      <c r="Z26" s="3"/>
    </row>
    <row r="27" spans="1:27" x14ac:dyDescent="0.4">
      <c r="A27" s="537"/>
      <c r="B27" s="63" t="s">
        <v>816</v>
      </c>
      <c r="C27" s="43"/>
      <c r="D27" s="533"/>
      <c r="E27" s="547"/>
      <c r="F27" s="368"/>
      <c r="G27" s="369" t="s">
        <v>624</v>
      </c>
      <c r="H27" s="370" t="str">
        <f t="shared" si="0"/>
        <v>Euros</v>
      </c>
      <c r="I27" s="371">
        <f t="shared" si="1"/>
        <v>0</v>
      </c>
      <c r="J27" s="370">
        <f t="shared" si="2"/>
        <v>0</v>
      </c>
      <c r="K27" s="370" t="str">
        <f t="shared" si="3"/>
        <v/>
      </c>
      <c r="L27" s="370">
        <f t="shared" si="4"/>
        <v>0</v>
      </c>
      <c r="M27" s="370">
        <f t="shared" si="5"/>
        <v>0</v>
      </c>
      <c r="N27" s="370" t="str">
        <f t="shared" si="6"/>
        <v/>
      </c>
      <c r="O27" s="370">
        <f t="shared" si="7"/>
        <v>0</v>
      </c>
      <c r="P27" s="370">
        <f t="shared" si="8"/>
        <v>0</v>
      </c>
      <c r="Q27" s="370" t="str">
        <f t="shared" si="9"/>
        <v/>
      </c>
      <c r="R27" s="370">
        <f t="shared" si="10"/>
        <v>0</v>
      </c>
      <c r="S27" s="370" t="str">
        <f t="shared" si="11"/>
        <v>Euros</v>
      </c>
      <c r="T27" s="370"/>
      <c r="U27" s="370"/>
      <c r="V27" s="372" t="str">
        <f t="shared" si="12"/>
        <v/>
      </c>
      <c r="W27" s="3"/>
      <c r="X27" s="3"/>
      <c r="Y27" s="3"/>
      <c r="Z27" s="3"/>
    </row>
    <row r="28" spans="1:27" x14ac:dyDescent="0.4">
      <c r="A28" s="553" t="s">
        <v>122</v>
      </c>
      <c r="B28" s="554" t="s">
        <v>238</v>
      </c>
      <c r="C28" s="555"/>
      <c r="D28" s="556"/>
      <c r="E28" s="557"/>
      <c r="F28" s="368"/>
      <c r="G28" s="369" t="s">
        <v>624</v>
      </c>
      <c r="H28" s="370" t="str">
        <f t="shared" si="0"/>
        <v>Euros</v>
      </c>
      <c r="I28" s="371">
        <f t="shared" si="1"/>
        <v>0</v>
      </c>
      <c r="J28" s="370">
        <f t="shared" si="2"/>
        <v>0</v>
      </c>
      <c r="K28" s="370" t="str">
        <f t="shared" si="3"/>
        <v/>
      </c>
      <c r="L28" s="370">
        <f t="shared" si="4"/>
        <v>0</v>
      </c>
      <c r="M28" s="370">
        <f t="shared" si="5"/>
        <v>0</v>
      </c>
      <c r="N28" s="370" t="str">
        <f t="shared" si="6"/>
        <v/>
      </c>
      <c r="O28" s="370">
        <f t="shared" si="7"/>
        <v>0</v>
      </c>
      <c r="P28" s="370">
        <f t="shared" si="8"/>
        <v>0</v>
      </c>
      <c r="Q28" s="370" t="str">
        <f t="shared" si="9"/>
        <v/>
      </c>
      <c r="R28" s="370">
        <f t="shared" si="10"/>
        <v>0</v>
      </c>
      <c r="S28" s="370" t="str">
        <f t="shared" si="11"/>
        <v>Euros</v>
      </c>
      <c r="T28" s="370"/>
      <c r="U28" s="370"/>
      <c r="V28" s="372" t="str">
        <f t="shared" si="12"/>
        <v/>
      </c>
      <c r="W28" s="3"/>
      <c r="X28" s="3"/>
      <c r="Y28" s="3"/>
      <c r="Z28" s="3"/>
    </row>
    <row r="29" spans="1:27" x14ac:dyDescent="0.4">
      <c r="A29" s="553" t="s">
        <v>124</v>
      </c>
      <c r="B29" s="558" t="s">
        <v>240</v>
      </c>
      <c r="C29" s="555"/>
      <c r="D29" s="556"/>
      <c r="E29" s="557"/>
      <c r="F29" s="368"/>
      <c r="G29" s="369" t="s">
        <v>624</v>
      </c>
      <c r="H29" s="370" t="str">
        <f t="shared" si="0"/>
        <v>Euros</v>
      </c>
      <c r="I29" s="371">
        <f t="shared" si="1"/>
        <v>0</v>
      </c>
      <c r="J29" s="370">
        <f t="shared" si="2"/>
        <v>0</v>
      </c>
      <c r="K29" s="370" t="str">
        <f t="shared" si="3"/>
        <v/>
      </c>
      <c r="L29" s="370">
        <f t="shared" si="4"/>
        <v>0</v>
      </c>
      <c r="M29" s="370">
        <f t="shared" si="5"/>
        <v>0</v>
      </c>
      <c r="N29" s="370" t="str">
        <f t="shared" si="6"/>
        <v/>
      </c>
      <c r="O29" s="370">
        <f t="shared" si="7"/>
        <v>0</v>
      </c>
      <c r="P29" s="370">
        <f t="shared" si="8"/>
        <v>0</v>
      </c>
      <c r="Q29" s="370" t="str">
        <f t="shared" si="9"/>
        <v/>
      </c>
      <c r="R29" s="370">
        <f t="shared" si="10"/>
        <v>0</v>
      </c>
      <c r="S29" s="370" t="str">
        <f t="shared" si="11"/>
        <v>Euros</v>
      </c>
      <c r="T29" s="370"/>
      <c r="U29" s="370"/>
      <c r="V29" s="372" t="str">
        <f t="shared" si="12"/>
        <v/>
      </c>
      <c r="W29" s="3"/>
      <c r="X29" s="3"/>
      <c r="Y29" s="3"/>
      <c r="Z29" s="3"/>
    </row>
    <row r="30" spans="1:27" ht="33.6" x14ac:dyDescent="0.4">
      <c r="A30" s="559" t="s">
        <v>568</v>
      </c>
      <c r="B30" s="560" t="s">
        <v>876</v>
      </c>
      <c r="C30" s="561" t="s">
        <v>137</v>
      </c>
      <c r="D30" s="556">
        <v>1</v>
      </c>
      <c r="E30" s="72"/>
      <c r="F30" s="368" t="str">
        <f>UPPER(LEFT(H30,1))&amp;MID(H30,2,255)</f>
        <v>Euros</v>
      </c>
      <c r="G30" s="369" t="s">
        <v>624</v>
      </c>
      <c r="H30" s="370" t="str">
        <f t="shared" si="0"/>
        <v>Euros</v>
      </c>
      <c r="I30" s="371">
        <f t="shared" si="1"/>
        <v>0</v>
      </c>
      <c r="J30" s="370">
        <f t="shared" si="2"/>
        <v>0</v>
      </c>
      <c r="K30" s="370" t="str">
        <f t="shared" si="3"/>
        <v/>
      </c>
      <c r="L30" s="370">
        <f t="shared" si="4"/>
        <v>0</v>
      </c>
      <c r="M30" s="370">
        <f t="shared" si="5"/>
        <v>0</v>
      </c>
      <c r="N30" s="370" t="str">
        <f t="shared" si="6"/>
        <v/>
      </c>
      <c r="O30" s="370">
        <f t="shared" si="7"/>
        <v>0</v>
      </c>
      <c r="P30" s="370">
        <f t="shared" si="8"/>
        <v>0</v>
      </c>
      <c r="Q30" s="370" t="str">
        <f t="shared" si="9"/>
        <v/>
      </c>
      <c r="R30" s="370">
        <f t="shared" si="10"/>
        <v>0</v>
      </c>
      <c r="S30" s="370" t="str">
        <f t="shared" si="11"/>
        <v>Euros</v>
      </c>
      <c r="T30" s="370"/>
      <c r="U30" s="370"/>
      <c r="V30" s="372" t="str">
        <f t="shared" si="12"/>
        <v/>
      </c>
      <c r="W30" s="3"/>
      <c r="X30" s="3"/>
      <c r="Y30" s="3"/>
      <c r="Z30" s="3"/>
    </row>
    <row r="31" spans="1:27" x14ac:dyDescent="0.4">
      <c r="A31" s="553" t="s">
        <v>127</v>
      </c>
      <c r="B31" s="558" t="s">
        <v>569</v>
      </c>
      <c r="C31" s="561"/>
      <c r="D31" s="556"/>
      <c r="E31" s="557"/>
      <c r="F31" s="368"/>
      <c r="G31" s="369" t="s">
        <v>624</v>
      </c>
      <c r="H31" s="370" t="str">
        <f t="shared" si="0"/>
        <v>Euros</v>
      </c>
      <c r="I31" s="371">
        <f t="shared" si="1"/>
        <v>0</v>
      </c>
      <c r="J31" s="370">
        <f t="shared" si="2"/>
        <v>0</v>
      </c>
      <c r="K31" s="370" t="str">
        <f t="shared" si="3"/>
        <v/>
      </c>
      <c r="L31" s="370">
        <f t="shared" si="4"/>
        <v>0</v>
      </c>
      <c r="M31" s="370">
        <f t="shared" si="5"/>
        <v>0</v>
      </c>
      <c r="N31" s="370" t="str">
        <f t="shared" si="6"/>
        <v/>
      </c>
      <c r="O31" s="370">
        <f t="shared" si="7"/>
        <v>0</v>
      </c>
      <c r="P31" s="370">
        <f t="shared" si="8"/>
        <v>0</v>
      </c>
      <c r="Q31" s="370" t="str">
        <f t="shared" si="9"/>
        <v/>
      </c>
      <c r="R31" s="370">
        <f t="shared" si="10"/>
        <v>0</v>
      </c>
      <c r="S31" s="370" t="str">
        <f t="shared" si="11"/>
        <v>Euros</v>
      </c>
      <c r="T31" s="370"/>
      <c r="U31" s="370"/>
      <c r="V31" s="372" t="str">
        <f t="shared" si="12"/>
        <v/>
      </c>
      <c r="W31" s="3"/>
      <c r="X31" s="3"/>
      <c r="Y31" s="3"/>
      <c r="Z31" s="3"/>
    </row>
    <row r="32" spans="1:27" x14ac:dyDescent="0.4">
      <c r="A32" s="559" t="s">
        <v>570</v>
      </c>
      <c r="B32" s="560" t="s">
        <v>869</v>
      </c>
      <c r="C32" s="561" t="s">
        <v>137</v>
      </c>
      <c r="D32" s="556">
        <v>1</v>
      </c>
      <c r="E32" s="547"/>
      <c r="F32" s="368" t="str">
        <f>UPPER(LEFT(H32,1))&amp;MID(H32,2,255)</f>
        <v>Euros</v>
      </c>
      <c r="G32" s="369" t="s">
        <v>624</v>
      </c>
      <c r="H32" s="370" t="str">
        <f t="shared" si="0"/>
        <v>Euros</v>
      </c>
      <c r="I32" s="371">
        <f t="shared" si="1"/>
        <v>0</v>
      </c>
      <c r="J32" s="370">
        <f t="shared" si="2"/>
        <v>0</v>
      </c>
      <c r="K32" s="370" t="str">
        <f t="shared" si="3"/>
        <v/>
      </c>
      <c r="L32" s="370">
        <f t="shared" si="4"/>
        <v>0</v>
      </c>
      <c r="M32" s="370">
        <f t="shared" si="5"/>
        <v>0</v>
      </c>
      <c r="N32" s="370" t="str">
        <f t="shared" si="6"/>
        <v/>
      </c>
      <c r="O32" s="370">
        <f t="shared" si="7"/>
        <v>0</v>
      </c>
      <c r="P32" s="370">
        <f t="shared" si="8"/>
        <v>0</v>
      </c>
      <c r="Q32" s="370" t="str">
        <f t="shared" si="9"/>
        <v/>
      </c>
      <c r="R32" s="370">
        <f t="shared" si="10"/>
        <v>0</v>
      </c>
      <c r="S32" s="370" t="str">
        <f t="shared" si="11"/>
        <v>Euros</v>
      </c>
      <c r="T32" s="370"/>
      <c r="U32" s="370"/>
      <c r="V32" s="372" t="str">
        <f t="shared" si="12"/>
        <v/>
      </c>
      <c r="W32" s="3"/>
      <c r="X32" s="3"/>
      <c r="Y32" s="3"/>
      <c r="Z32" s="3"/>
    </row>
    <row r="33" spans="1:26" x14ac:dyDescent="0.4">
      <c r="A33" s="559"/>
      <c r="B33" s="562" t="s">
        <v>571</v>
      </c>
      <c r="C33" s="555"/>
      <c r="D33" s="556"/>
      <c r="E33" s="557"/>
      <c r="F33" s="368"/>
      <c r="G33" s="369" t="s">
        <v>624</v>
      </c>
      <c r="H33" s="370" t="str">
        <f t="shared" si="0"/>
        <v>Euros</v>
      </c>
      <c r="I33" s="371">
        <f t="shared" si="1"/>
        <v>0</v>
      </c>
      <c r="J33" s="370">
        <f t="shared" si="2"/>
        <v>0</v>
      </c>
      <c r="K33" s="370" t="str">
        <f t="shared" si="3"/>
        <v/>
      </c>
      <c r="L33" s="370">
        <f t="shared" si="4"/>
        <v>0</v>
      </c>
      <c r="M33" s="370">
        <f t="shared" si="5"/>
        <v>0</v>
      </c>
      <c r="N33" s="370" t="str">
        <f t="shared" si="6"/>
        <v/>
      </c>
      <c r="O33" s="370">
        <f t="shared" si="7"/>
        <v>0</v>
      </c>
      <c r="P33" s="370">
        <f t="shared" si="8"/>
        <v>0</v>
      </c>
      <c r="Q33" s="370" t="str">
        <f t="shared" si="9"/>
        <v/>
      </c>
      <c r="R33" s="370">
        <f t="shared" si="10"/>
        <v>0</v>
      </c>
      <c r="S33" s="370" t="str">
        <f t="shared" si="11"/>
        <v>Euros</v>
      </c>
      <c r="T33" s="370"/>
      <c r="U33" s="370"/>
      <c r="V33" s="372" t="str">
        <f t="shared" si="12"/>
        <v/>
      </c>
      <c r="W33" s="3"/>
      <c r="X33" s="3"/>
      <c r="Y33" s="3"/>
      <c r="Z33" s="3"/>
    </row>
    <row r="34" spans="1:26" x14ac:dyDescent="0.4">
      <c r="A34" s="537"/>
      <c r="B34" s="43"/>
      <c r="C34" s="43"/>
      <c r="D34" s="533"/>
      <c r="E34" s="547"/>
      <c r="F34" s="368"/>
      <c r="G34" s="369" t="s">
        <v>624</v>
      </c>
      <c r="H34" s="370" t="str">
        <f t="shared" si="0"/>
        <v>Euros</v>
      </c>
      <c r="I34" s="371">
        <f t="shared" si="1"/>
        <v>0</v>
      </c>
      <c r="J34" s="370">
        <f t="shared" si="2"/>
        <v>0</v>
      </c>
      <c r="K34" s="370" t="str">
        <f t="shared" si="3"/>
        <v/>
      </c>
      <c r="L34" s="370">
        <f t="shared" si="4"/>
        <v>0</v>
      </c>
      <c r="M34" s="370">
        <f t="shared" si="5"/>
        <v>0</v>
      </c>
      <c r="N34" s="370" t="str">
        <f t="shared" si="6"/>
        <v/>
      </c>
      <c r="O34" s="370">
        <f t="shared" si="7"/>
        <v>0</v>
      </c>
      <c r="P34" s="370">
        <f t="shared" si="8"/>
        <v>0</v>
      </c>
      <c r="Q34" s="370" t="str">
        <f t="shared" si="9"/>
        <v/>
      </c>
      <c r="R34" s="370">
        <f t="shared" si="10"/>
        <v>0</v>
      </c>
      <c r="S34" s="370" t="str">
        <f t="shared" si="11"/>
        <v>Euros</v>
      </c>
      <c r="T34" s="370"/>
      <c r="U34" s="370"/>
      <c r="V34" s="372" t="str">
        <f t="shared" si="12"/>
        <v/>
      </c>
      <c r="W34" s="3"/>
      <c r="X34" s="3"/>
      <c r="Y34" s="3"/>
      <c r="Z34" s="3"/>
    </row>
    <row r="35" spans="1:26" x14ac:dyDescent="0.4">
      <c r="A35" s="563" t="s">
        <v>132</v>
      </c>
      <c r="B35" s="564" t="s">
        <v>253</v>
      </c>
      <c r="C35" s="43"/>
      <c r="D35" s="533"/>
      <c r="E35" s="547"/>
      <c r="F35" s="368"/>
      <c r="G35" s="369" t="s">
        <v>624</v>
      </c>
      <c r="H35" s="370" t="str">
        <f t="shared" si="0"/>
        <v>Euros</v>
      </c>
      <c r="I35" s="371">
        <f t="shared" si="1"/>
        <v>0</v>
      </c>
      <c r="J35" s="370">
        <f t="shared" si="2"/>
        <v>0</v>
      </c>
      <c r="K35" s="370" t="str">
        <f t="shared" si="3"/>
        <v/>
      </c>
      <c r="L35" s="370">
        <f t="shared" si="4"/>
        <v>0</v>
      </c>
      <c r="M35" s="370">
        <f t="shared" si="5"/>
        <v>0</v>
      </c>
      <c r="N35" s="370" t="str">
        <f t="shared" si="6"/>
        <v/>
      </c>
      <c r="O35" s="370">
        <f t="shared" si="7"/>
        <v>0</v>
      </c>
      <c r="P35" s="370">
        <f t="shared" si="8"/>
        <v>0</v>
      </c>
      <c r="Q35" s="370" t="str">
        <f t="shared" si="9"/>
        <v/>
      </c>
      <c r="R35" s="370">
        <f t="shared" si="10"/>
        <v>0</v>
      </c>
      <c r="S35" s="370" t="str">
        <f t="shared" si="11"/>
        <v>Euros</v>
      </c>
      <c r="T35" s="370"/>
      <c r="U35" s="370"/>
      <c r="V35" s="372" t="str">
        <f t="shared" si="12"/>
        <v/>
      </c>
      <c r="W35" s="3"/>
      <c r="X35" s="3"/>
      <c r="Y35" s="3"/>
      <c r="Z35" s="3"/>
    </row>
    <row r="36" spans="1:26" x14ac:dyDescent="0.4">
      <c r="A36" s="559" t="s">
        <v>134</v>
      </c>
      <c r="B36" s="417" t="s">
        <v>871</v>
      </c>
      <c r="C36" s="555" t="s">
        <v>21</v>
      </c>
      <c r="D36" s="557">
        <v>1</v>
      </c>
      <c r="E36" s="547"/>
      <c r="F36" s="368" t="str">
        <f>UPPER(LEFT(H36,1))&amp;MID(H36,2,255)</f>
        <v>Euros</v>
      </c>
      <c r="G36" s="369" t="s">
        <v>624</v>
      </c>
      <c r="H36" s="370" t="str">
        <f t="shared" si="0"/>
        <v>Euros</v>
      </c>
      <c r="I36" s="371">
        <f t="shared" si="1"/>
        <v>0</v>
      </c>
      <c r="J36" s="370">
        <f t="shared" si="2"/>
        <v>0</v>
      </c>
      <c r="K36" s="370" t="str">
        <f t="shared" si="3"/>
        <v/>
      </c>
      <c r="L36" s="370">
        <f t="shared" si="4"/>
        <v>0</v>
      </c>
      <c r="M36" s="370">
        <f t="shared" si="5"/>
        <v>0</v>
      </c>
      <c r="N36" s="370" t="str">
        <f t="shared" si="6"/>
        <v/>
      </c>
      <c r="O36" s="370">
        <f t="shared" si="7"/>
        <v>0</v>
      </c>
      <c r="P36" s="370">
        <f t="shared" si="8"/>
        <v>0</v>
      </c>
      <c r="Q36" s="370" t="str">
        <f t="shared" si="9"/>
        <v/>
      </c>
      <c r="R36" s="370">
        <f t="shared" si="10"/>
        <v>0</v>
      </c>
      <c r="S36" s="370" t="str">
        <f t="shared" si="11"/>
        <v>Euros</v>
      </c>
      <c r="T36" s="370"/>
      <c r="U36" s="370"/>
      <c r="V36" s="372" t="str">
        <f t="shared" si="12"/>
        <v/>
      </c>
      <c r="W36" s="3"/>
      <c r="X36" s="3"/>
      <c r="Y36" s="3"/>
      <c r="Z36" s="3"/>
    </row>
    <row r="37" spans="1:26" ht="21" customHeight="1" x14ac:dyDescent="0.4">
      <c r="A37" s="537"/>
      <c r="B37" s="565" t="s">
        <v>572</v>
      </c>
      <c r="C37" s="566"/>
      <c r="D37" s="566"/>
      <c r="E37" s="566"/>
      <c r="F37" s="567"/>
    </row>
    <row r="38" spans="1:26" x14ac:dyDescent="0.4">
      <c r="A38" s="537"/>
      <c r="B38" s="43"/>
      <c r="C38" s="43"/>
      <c r="D38" s="533"/>
      <c r="E38" s="534"/>
      <c r="F38" s="542"/>
    </row>
    <row r="39" spans="1:26" x14ac:dyDescent="0.4">
      <c r="A39" s="563" t="s">
        <v>148</v>
      </c>
      <c r="B39" s="564" t="s">
        <v>349</v>
      </c>
      <c r="C39" s="555"/>
      <c r="D39" s="568"/>
      <c r="E39" s="534"/>
      <c r="F39" s="542"/>
    </row>
    <row r="40" spans="1:26" x14ac:dyDescent="0.4">
      <c r="A40" s="553" t="s">
        <v>150</v>
      </c>
      <c r="B40" s="554" t="s">
        <v>352</v>
      </c>
      <c r="C40" s="555"/>
      <c r="D40" s="699" t="s">
        <v>602</v>
      </c>
      <c r="E40" s="700"/>
      <c r="F40" s="701"/>
    </row>
    <row r="41" spans="1:26" x14ac:dyDescent="0.4">
      <c r="A41" s="559" t="s">
        <v>153</v>
      </c>
      <c r="B41" s="417" t="s">
        <v>574</v>
      </c>
      <c r="C41" s="555"/>
      <c r="D41" s="702"/>
      <c r="E41" s="703"/>
      <c r="F41" s="704"/>
    </row>
    <row r="42" spans="1:26" x14ac:dyDescent="0.4">
      <c r="A42" s="559"/>
      <c r="B42" s="417"/>
      <c r="C42" s="555"/>
      <c r="D42" s="569"/>
      <c r="E42" s="570"/>
      <c r="F42" s="571"/>
    </row>
    <row r="43" spans="1:26" x14ac:dyDescent="0.4">
      <c r="A43" s="553" t="s">
        <v>550</v>
      </c>
      <c r="B43" s="40" t="s">
        <v>363</v>
      </c>
      <c r="C43" s="57"/>
      <c r="D43" s="72"/>
      <c r="E43" s="72"/>
      <c r="F43" s="72"/>
    </row>
    <row r="44" spans="1:26" ht="33.6" x14ac:dyDescent="0.4">
      <c r="A44" s="559" t="s">
        <v>551</v>
      </c>
      <c r="B44" s="394" t="s">
        <v>870</v>
      </c>
      <c r="C44" s="386" t="s">
        <v>683</v>
      </c>
      <c r="D44" s="548">
        <v>1</v>
      </c>
      <c r="E44" s="548"/>
      <c r="F44" s="368" t="str">
        <f>UPPER(LEFT(H44,1))&amp;MID(H44,2,255)</f>
        <v>Euros</v>
      </c>
      <c r="G44" s="369" t="s">
        <v>624</v>
      </c>
      <c r="H44" s="370" t="str">
        <f t="shared" ref="H44:H54" si="13">K44&amp;N44&amp;Q44&amp;S44</f>
        <v>Euros</v>
      </c>
      <c r="I44" s="371">
        <f t="shared" ref="I44:I54" si="14">+E44</f>
        <v>0</v>
      </c>
      <c r="J44" s="370">
        <f t="shared" ref="J44:J54" si="15">INT(I44/1000000000)</f>
        <v>0</v>
      </c>
      <c r="K44" s="370" t="str">
        <f t="shared" ref="K44:K54" si="16">VLOOKUP(J44,offre,2,FALSE)&amp;IF(J44=0,"",IF(J44=1,"milliard ","milliards "))</f>
        <v/>
      </c>
      <c r="L44" s="370">
        <f t="shared" ref="L44:L54" si="17">+I44-J44*1000000000</f>
        <v>0</v>
      </c>
      <c r="M44" s="370">
        <f t="shared" ref="M44:M54" si="18">INT(L44/1000000)</f>
        <v>0</v>
      </c>
      <c r="N44" s="370" t="str">
        <f t="shared" ref="N44:N54" si="19">VLOOKUP(M44,offre,2,FALSE)&amp;IF(M44=0,"",IF(M44=1,"million ","millions "))</f>
        <v/>
      </c>
      <c r="O44" s="370">
        <f t="shared" ref="O44:O54" si="20">+L44-M44*1000000</f>
        <v>0</v>
      </c>
      <c r="P44" s="370">
        <f t="shared" ref="P44:P54" si="21">INT(O44/1000)</f>
        <v>0</v>
      </c>
      <c r="Q44" s="370" t="str">
        <f t="shared" ref="Q44:Q54" si="22">IF(P44=0,"",IF(P44=1,"mille ",VLOOKUP(P44,offre,2,FALSE)&amp;"mille "))</f>
        <v/>
      </c>
      <c r="R44" s="370">
        <f t="shared" ref="R44:R54" si="23">+O44-P44*1000</f>
        <v>0</v>
      </c>
      <c r="S44" s="370" t="str">
        <f t="shared" ref="S44:S54" si="24">VLOOKUP(R44,offre,2,FALSE)&amp;"Euros"</f>
        <v>Euros</v>
      </c>
      <c r="T44" s="370"/>
      <c r="U44" s="370"/>
      <c r="V44" s="372" t="str">
        <f t="shared" ref="V44:V54" si="25">UPPER(LEFT(Y44,1))&amp;MID(Y44,2,255)</f>
        <v/>
      </c>
      <c r="W44" s="3"/>
      <c r="X44" s="3"/>
      <c r="Y44" s="3"/>
      <c r="Z44" s="3"/>
    </row>
    <row r="45" spans="1:26" x14ac:dyDescent="0.4">
      <c r="A45" s="553" t="s">
        <v>817</v>
      </c>
      <c r="B45" s="61" t="s">
        <v>573</v>
      </c>
      <c r="C45" s="43"/>
      <c r="D45" s="533"/>
      <c r="E45" s="547"/>
      <c r="F45" s="368"/>
      <c r="G45" s="369" t="s">
        <v>624</v>
      </c>
      <c r="H45" s="370" t="str">
        <f t="shared" si="13"/>
        <v>Euros</v>
      </c>
      <c r="I45" s="371">
        <f t="shared" si="14"/>
        <v>0</v>
      </c>
      <c r="J45" s="370">
        <f t="shared" si="15"/>
        <v>0</v>
      </c>
      <c r="K45" s="370" t="str">
        <f t="shared" si="16"/>
        <v/>
      </c>
      <c r="L45" s="370">
        <f t="shared" si="17"/>
        <v>0</v>
      </c>
      <c r="M45" s="370">
        <f t="shared" si="18"/>
        <v>0</v>
      </c>
      <c r="N45" s="370" t="str">
        <f t="shared" si="19"/>
        <v/>
      </c>
      <c r="O45" s="370">
        <f t="shared" si="20"/>
        <v>0</v>
      </c>
      <c r="P45" s="370">
        <f t="shared" si="21"/>
        <v>0</v>
      </c>
      <c r="Q45" s="370" t="str">
        <f t="shared" si="22"/>
        <v/>
      </c>
      <c r="R45" s="370">
        <f t="shared" si="23"/>
        <v>0</v>
      </c>
      <c r="S45" s="370" t="str">
        <f t="shared" si="24"/>
        <v>Euros</v>
      </c>
      <c r="T45" s="370"/>
      <c r="U45" s="370"/>
      <c r="V45" s="372" t="str">
        <f t="shared" si="25"/>
        <v/>
      </c>
      <c r="W45" s="3"/>
      <c r="X45" s="3"/>
      <c r="Y45" s="3"/>
      <c r="Z45" s="3"/>
    </row>
    <row r="46" spans="1:26" s="3" customFormat="1" x14ac:dyDescent="0.4">
      <c r="A46" s="559" t="s">
        <v>551</v>
      </c>
      <c r="B46" s="417" t="s">
        <v>363</v>
      </c>
      <c r="C46" s="561" t="s">
        <v>683</v>
      </c>
      <c r="D46" s="115">
        <v>1</v>
      </c>
      <c r="E46" s="72"/>
      <c r="F46" s="368" t="str">
        <f>UPPER(LEFT(H46,1))&amp;MID(H46,2,255)</f>
        <v>Euros</v>
      </c>
      <c r="G46" s="369" t="s">
        <v>624</v>
      </c>
      <c r="H46" s="370" t="str">
        <f t="shared" si="13"/>
        <v>Euros</v>
      </c>
      <c r="I46" s="371">
        <f t="shared" si="14"/>
        <v>0</v>
      </c>
      <c r="J46" s="370">
        <f t="shared" si="15"/>
        <v>0</v>
      </c>
      <c r="K46" s="370" t="str">
        <f t="shared" si="16"/>
        <v/>
      </c>
      <c r="L46" s="370">
        <f t="shared" si="17"/>
        <v>0</v>
      </c>
      <c r="M46" s="370">
        <f t="shared" si="18"/>
        <v>0</v>
      </c>
      <c r="N46" s="370" t="str">
        <f t="shared" si="19"/>
        <v/>
      </c>
      <c r="O46" s="370">
        <f t="shared" si="20"/>
        <v>0</v>
      </c>
      <c r="P46" s="370">
        <f t="shared" si="21"/>
        <v>0</v>
      </c>
      <c r="Q46" s="370" t="str">
        <f t="shared" si="22"/>
        <v/>
      </c>
      <c r="R46" s="370">
        <f t="shared" si="23"/>
        <v>0</v>
      </c>
      <c r="S46" s="370" t="str">
        <f t="shared" si="24"/>
        <v>Euros</v>
      </c>
      <c r="T46" s="370"/>
      <c r="U46" s="370"/>
      <c r="V46" s="372" t="str">
        <f t="shared" si="25"/>
        <v/>
      </c>
    </row>
    <row r="47" spans="1:26" s="3" customFormat="1" x14ac:dyDescent="0.4">
      <c r="A47" s="559" t="s">
        <v>554</v>
      </c>
      <c r="B47" s="448" t="s">
        <v>684</v>
      </c>
      <c r="C47" s="119" t="s">
        <v>258</v>
      </c>
      <c r="D47" s="115">
        <v>1</v>
      </c>
      <c r="E47" s="72"/>
      <c r="F47" s="368" t="str">
        <f>UPPER(LEFT(H47,1))&amp;MID(H47,2,255)</f>
        <v>Euros</v>
      </c>
      <c r="G47" s="369" t="s">
        <v>624</v>
      </c>
      <c r="H47" s="370" t="str">
        <f t="shared" si="13"/>
        <v>Euros</v>
      </c>
      <c r="I47" s="371">
        <f t="shared" si="14"/>
        <v>0</v>
      </c>
      <c r="J47" s="370">
        <f t="shared" si="15"/>
        <v>0</v>
      </c>
      <c r="K47" s="370" t="str">
        <f t="shared" si="16"/>
        <v/>
      </c>
      <c r="L47" s="370">
        <f t="shared" si="17"/>
        <v>0</v>
      </c>
      <c r="M47" s="370">
        <f t="shared" si="18"/>
        <v>0</v>
      </c>
      <c r="N47" s="370" t="str">
        <f t="shared" si="19"/>
        <v/>
      </c>
      <c r="O47" s="370">
        <f t="shared" si="20"/>
        <v>0</v>
      </c>
      <c r="P47" s="370">
        <f t="shared" si="21"/>
        <v>0</v>
      </c>
      <c r="Q47" s="370" t="str">
        <f t="shared" si="22"/>
        <v/>
      </c>
      <c r="R47" s="370">
        <f t="shared" si="23"/>
        <v>0</v>
      </c>
      <c r="S47" s="370" t="str">
        <f t="shared" si="24"/>
        <v>Euros</v>
      </c>
      <c r="T47" s="370"/>
      <c r="U47" s="370"/>
      <c r="V47" s="372" t="str">
        <f t="shared" si="25"/>
        <v/>
      </c>
    </row>
    <row r="48" spans="1:26" x14ac:dyDescent="0.4">
      <c r="A48" s="559" t="s">
        <v>613</v>
      </c>
      <c r="B48" s="448" t="s">
        <v>685</v>
      </c>
      <c r="C48" s="119" t="s">
        <v>94</v>
      </c>
      <c r="D48" s="533">
        <v>1</v>
      </c>
      <c r="E48" s="72"/>
      <c r="F48" s="368" t="str">
        <f>UPPER(LEFT(H48,1))&amp;MID(H48,2,255)</f>
        <v>Euros</v>
      </c>
      <c r="G48" s="369" t="s">
        <v>624</v>
      </c>
      <c r="H48" s="370" t="str">
        <f t="shared" si="13"/>
        <v>Euros</v>
      </c>
      <c r="I48" s="371">
        <f t="shared" si="14"/>
        <v>0</v>
      </c>
      <c r="J48" s="370">
        <f t="shared" si="15"/>
        <v>0</v>
      </c>
      <c r="K48" s="370" t="str">
        <f t="shared" si="16"/>
        <v/>
      </c>
      <c r="L48" s="370">
        <f t="shared" si="17"/>
        <v>0</v>
      </c>
      <c r="M48" s="370">
        <f t="shared" si="18"/>
        <v>0</v>
      </c>
      <c r="N48" s="370" t="str">
        <f t="shared" si="19"/>
        <v/>
      </c>
      <c r="O48" s="370">
        <f t="shared" si="20"/>
        <v>0</v>
      </c>
      <c r="P48" s="370">
        <f t="shared" si="21"/>
        <v>0</v>
      </c>
      <c r="Q48" s="370" t="str">
        <f t="shared" si="22"/>
        <v/>
      </c>
      <c r="R48" s="370">
        <f t="shared" si="23"/>
        <v>0</v>
      </c>
      <c r="S48" s="370" t="str">
        <f t="shared" si="24"/>
        <v>Euros</v>
      </c>
      <c r="T48" s="370"/>
      <c r="U48" s="370"/>
      <c r="V48" s="372" t="str">
        <f t="shared" si="25"/>
        <v/>
      </c>
      <c r="W48" s="3"/>
      <c r="X48" s="3"/>
      <c r="Y48" s="3"/>
      <c r="Z48" s="3"/>
    </row>
    <row r="49" spans="1:27" x14ac:dyDescent="0.4">
      <c r="A49" s="559" t="s">
        <v>614</v>
      </c>
      <c r="B49" s="448" t="s">
        <v>575</v>
      </c>
      <c r="C49" s="119" t="s">
        <v>683</v>
      </c>
      <c r="D49" s="533">
        <v>1</v>
      </c>
      <c r="E49" s="72"/>
      <c r="F49" s="368" t="str">
        <f>UPPER(LEFT(H49,1))&amp;MID(H49,2,255)</f>
        <v>Euros</v>
      </c>
      <c r="G49" s="369" t="s">
        <v>624</v>
      </c>
      <c r="H49" s="370" t="str">
        <f t="shared" si="13"/>
        <v>Euros</v>
      </c>
      <c r="I49" s="371">
        <f t="shared" si="14"/>
        <v>0</v>
      </c>
      <c r="J49" s="370">
        <f t="shared" si="15"/>
        <v>0</v>
      </c>
      <c r="K49" s="370" t="str">
        <f t="shared" si="16"/>
        <v/>
      </c>
      <c r="L49" s="370">
        <f t="shared" si="17"/>
        <v>0</v>
      </c>
      <c r="M49" s="370">
        <f t="shared" si="18"/>
        <v>0</v>
      </c>
      <c r="N49" s="370" t="str">
        <f t="shared" si="19"/>
        <v/>
      </c>
      <c r="O49" s="370">
        <f t="shared" si="20"/>
        <v>0</v>
      </c>
      <c r="P49" s="370">
        <f t="shared" si="21"/>
        <v>0</v>
      </c>
      <c r="Q49" s="370" t="str">
        <f t="shared" si="22"/>
        <v/>
      </c>
      <c r="R49" s="370">
        <f t="shared" si="23"/>
        <v>0</v>
      </c>
      <c r="S49" s="370" t="str">
        <f t="shared" si="24"/>
        <v>Euros</v>
      </c>
      <c r="T49" s="370"/>
      <c r="U49" s="370"/>
      <c r="V49" s="372" t="str">
        <f t="shared" si="25"/>
        <v/>
      </c>
      <c r="W49" s="3"/>
      <c r="X49" s="3"/>
      <c r="Y49" s="3"/>
      <c r="Z49" s="3"/>
    </row>
    <row r="50" spans="1:27" x14ac:dyDescent="0.4">
      <c r="A50" s="537"/>
      <c r="B50" s="572" t="s">
        <v>576</v>
      </c>
      <c r="C50" s="43"/>
      <c r="D50" s="533"/>
      <c r="E50" s="534"/>
      <c r="F50" s="368"/>
      <c r="G50" s="369" t="s">
        <v>624</v>
      </c>
      <c r="H50" s="370" t="str">
        <f t="shared" si="13"/>
        <v>Euros</v>
      </c>
      <c r="I50" s="371">
        <f t="shared" si="14"/>
        <v>0</v>
      </c>
      <c r="J50" s="370">
        <f t="shared" si="15"/>
        <v>0</v>
      </c>
      <c r="K50" s="370" t="str">
        <f t="shared" si="16"/>
        <v/>
      </c>
      <c r="L50" s="370">
        <f t="shared" si="17"/>
        <v>0</v>
      </c>
      <c r="M50" s="370">
        <f t="shared" si="18"/>
        <v>0</v>
      </c>
      <c r="N50" s="370" t="str">
        <f t="shared" si="19"/>
        <v/>
      </c>
      <c r="O50" s="370">
        <f t="shared" si="20"/>
        <v>0</v>
      </c>
      <c r="P50" s="370">
        <f t="shared" si="21"/>
        <v>0</v>
      </c>
      <c r="Q50" s="370" t="str">
        <f t="shared" si="22"/>
        <v/>
      </c>
      <c r="R50" s="370">
        <f t="shared" si="23"/>
        <v>0</v>
      </c>
      <c r="S50" s="370" t="str">
        <f t="shared" si="24"/>
        <v>Euros</v>
      </c>
      <c r="T50" s="370"/>
      <c r="U50" s="370"/>
      <c r="V50" s="372" t="str">
        <f t="shared" si="25"/>
        <v/>
      </c>
    </row>
    <row r="51" spans="1:27" x14ac:dyDescent="0.4">
      <c r="A51" s="573"/>
      <c r="D51" s="568"/>
      <c r="E51" s="521"/>
      <c r="F51" s="368"/>
      <c r="G51" s="369" t="s">
        <v>624</v>
      </c>
      <c r="H51" s="370" t="str">
        <f t="shared" si="13"/>
        <v>Euros</v>
      </c>
      <c r="I51" s="371">
        <f t="shared" si="14"/>
        <v>0</v>
      </c>
      <c r="J51" s="370">
        <f t="shared" si="15"/>
        <v>0</v>
      </c>
      <c r="K51" s="370" t="str">
        <f t="shared" si="16"/>
        <v/>
      </c>
      <c r="L51" s="370">
        <f t="shared" si="17"/>
        <v>0</v>
      </c>
      <c r="M51" s="370">
        <f t="shared" si="18"/>
        <v>0</v>
      </c>
      <c r="N51" s="370" t="str">
        <f t="shared" si="19"/>
        <v/>
      </c>
      <c r="O51" s="370">
        <f t="shared" si="20"/>
        <v>0</v>
      </c>
      <c r="P51" s="370">
        <f t="shared" si="21"/>
        <v>0</v>
      </c>
      <c r="Q51" s="370" t="str">
        <f t="shared" si="22"/>
        <v/>
      </c>
      <c r="R51" s="370">
        <f t="shared" si="23"/>
        <v>0</v>
      </c>
      <c r="S51" s="370" t="str">
        <f t="shared" si="24"/>
        <v>Euros</v>
      </c>
      <c r="T51" s="370"/>
      <c r="U51" s="370"/>
      <c r="V51" s="372" t="str">
        <f t="shared" si="25"/>
        <v/>
      </c>
    </row>
    <row r="52" spans="1:27" x14ac:dyDescent="0.4">
      <c r="A52" s="551" t="s">
        <v>190</v>
      </c>
      <c r="B52" s="61" t="s">
        <v>577</v>
      </c>
      <c r="C52" s="119"/>
      <c r="D52" s="574"/>
      <c r="E52" s="575"/>
      <c r="F52" s="368"/>
      <c r="G52" s="369" t="s">
        <v>624</v>
      </c>
      <c r="H52" s="370" t="str">
        <f t="shared" si="13"/>
        <v>Euros</v>
      </c>
      <c r="I52" s="371">
        <f t="shared" si="14"/>
        <v>0</v>
      </c>
      <c r="J52" s="370">
        <f t="shared" si="15"/>
        <v>0</v>
      </c>
      <c r="K52" s="370" t="str">
        <f t="shared" si="16"/>
        <v/>
      </c>
      <c r="L52" s="370">
        <f t="shared" si="17"/>
        <v>0</v>
      </c>
      <c r="M52" s="370">
        <f t="shared" si="18"/>
        <v>0</v>
      </c>
      <c r="N52" s="370" t="str">
        <f t="shared" si="19"/>
        <v/>
      </c>
      <c r="O52" s="370">
        <f t="shared" si="20"/>
        <v>0</v>
      </c>
      <c r="P52" s="370">
        <f t="shared" si="21"/>
        <v>0</v>
      </c>
      <c r="Q52" s="370" t="str">
        <f t="shared" si="22"/>
        <v/>
      </c>
      <c r="R52" s="370">
        <f t="shared" si="23"/>
        <v>0</v>
      </c>
      <c r="S52" s="370" t="str">
        <f t="shared" si="24"/>
        <v>Euros</v>
      </c>
      <c r="T52" s="370"/>
      <c r="U52" s="370"/>
      <c r="V52" s="372" t="str">
        <f t="shared" si="25"/>
        <v/>
      </c>
    </row>
    <row r="53" spans="1:27" x14ac:dyDescent="0.4">
      <c r="A53" s="551" t="s">
        <v>192</v>
      </c>
      <c r="B53" s="61" t="s">
        <v>695</v>
      </c>
      <c r="C53" s="119"/>
      <c r="D53" s="574"/>
      <c r="E53" s="575"/>
      <c r="F53" s="368"/>
      <c r="G53" s="369" t="s">
        <v>624</v>
      </c>
      <c r="H53" s="370" t="str">
        <f t="shared" si="13"/>
        <v>Euros</v>
      </c>
      <c r="I53" s="371">
        <f t="shared" si="14"/>
        <v>0</v>
      </c>
      <c r="J53" s="370">
        <f t="shared" si="15"/>
        <v>0</v>
      </c>
      <c r="K53" s="370" t="str">
        <f t="shared" si="16"/>
        <v/>
      </c>
      <c r="L53" s="370">
        <f t="shared" si="17"/>
        <v>0</v>
      </c>
      <c r="M53" s="370">
        <f t="shared" si="18"/>
        <v>0</v>
      </c>
      <c r="N53" s="370" t="str">
        <f t="shared" si="19"/>
        <v/>
      </c>
      <c r="O53" s="370">
        <f t="shared" si="20"/>
        <v>0</v>
      </c>
      <c r="P53" s="370">
        <f t="shared" si="21"/>
        <v>0</v>
      </c>
      <c r="Q53" s="370" t="str">
        <f t="shared" si="22"/>
        <v/>
      </c>
      <c r="R53" s="370">
        <f t="shared" si="23"/>
        <v>0</v>
      </c>
      <c r="S53" s="370" t="str">
        <f t="shared" si="24"/>
        <v>Euros</v>
      </c>
      <c r="T53" s="370"/>
      <c r="U53" s="370"/>
      <c r="V53" s="372" t="str">
        <f t="shared" si="25"/>
        <v/>
      </c>
    </row>
    <row r="54" spans="1:27" ht="17.399999999999999" x14ac:dyDescent="0.4">
      <c r="A54" s="576" t="s">
        <v>193</v>
      </c>
      <c r="B54" s="448" t="s">
        <v>578</v>
      </c>
      <c r="C54" s="119" t="s">
        <v>967</v>
      </c>
      <c r="D54" s="533">
        <v>1</v>
      </c>
      <c r="E54" s="547"/>
      <c r="F54" s="368" t="str">
        <f>UPPER(LEFT(H54,1))&amp;MID(H54,2,255)</f>
        <v>Euros</v>
      </c>
      <c r="G54" s="369" t="s">
        <v>624</v>
      </c>
      <c r="H54" s="370" t="str">
        <f t="shared" si="13"/>
        <v>Euros</v>
      </c>
      <c r="I54" s="371">
        <f t="shared" si="14"/>
        <v>0</v>
      </c>
      <c r="J54" s="370">
        <f t="shared" si="15"/>
        <v>0</v>
      </c>
      <c r="K54" s="370" t="str">
        <f t="shared" si="16"/>
        <v/>
      </c>
      <c r="L54" s="370">
        <f t="shared" si="17"/>
        <v>0</v>
      </c>
      <c r="M54" s="370">
        <f t="shared" si="18"/>
        <v>0</v>
      </c>
      <c r="N54" s="370" t="str">
        <f t="shared" si="19"/>
        <v/>
      </c>
      <c r="O54" s="370">
        <f t="shared" si="20"/>
        <v>0</v>
      </c>
      <c r="P54" s="370">
        <f t="shared" si="21"/>
        <v>0</v>
      </c>
      <c r="Q54" s="370" t="str">
        <f t="shared" si="22"/>
        <v/>
      </c>
      <c r="R54" s="370">
        <f t="shared" si="23"/>
        <v>0</v>
      </c>
      <c r="S54" s="370" t="str">
        <f t="shared" si="24"/>
        <v>Euros</v>
      </c>
      <c r="T54" s="370"/>
      <c r="U54" s="370"/>
      <c r="V54" s="372" t="str">
        <f t="shared" si="25"/>
        <v/>
      </c>
      <c r="W54" s="3"/>
      <c r="X54" s="3"/>
      <c r="Y54" s="3"/>
      <c r="Z54" s="3"/>
    </row>
    <row r="55" spans="1:27" ht="17.399999999999999" x14ac:dyDescent="0.4">
      <c r="A55" s="576" t="s">
        <v>195</v>
      </c>
      <c r="B55" s="417" t="s">
        <v>696</v>
      </c>
      <c r="C55" s="561" t="s">
        <v>967</v>
      </c>
      <c r="D55" s="533">
        <v>1</v>
      </c>
      <c r="E55" s="547"/>
      <c r="F55" s="368" t="str">
        <f t="shared" ref="F55:F66" si="26">UPPER(LEFT(H55,1))&amp;MID(H55,2,255)</f>
        <v>Euros</v>
      </c>
      <c r="G55" s="369" t="s">
        <v>624</v>
      </c>
      <c r="H55" s="370" t="str">
        <f t="shared" ref="H55:H66" si="27">K55&amp;N55&amp;Q55&amp;S55</f>
        <v>Euros</v>
      </c>
      <c r="I55" s="371">
        <f t="shared" ref="I55:I66" si="28">+E55</f>
        <v>0</v>
      </c>
      <c r="J55" s="370">
        <f t="shared" ref="J55:J66" si="29">INT(I55/1000000000)</f>
        <v>0</v>
      </c>
      <c r="K55" s="370" t="str">
        <f t="shared" ref="K55:K66" si="30">VLOOKUP(J55,offre,2,FALSE)&amp;IF(J55=0,"",IF(J55=1,"milliard ","milliards "))</f>
        <v/>
      </c>
      <c r="L55" s="370">
        <f t="shared" ref="L55:L66" si="31">+I55-J55*1000000000</f>
        <v>0</v>
      </c>
      <c r="M55" s="370">
        <f t="shared" ref="M55:M66" si="32">INT(L55/1000000)</f>
        <v>0</v>
      </c>
      <c r="N55" s="370" t="str">
        <f t="shared" ref="N55:N66" si="33">VLOOKUP(M55,offre,2,FALSE)&amp;IF(M55=0,"",IF(M55=1,"million ","millions "))</f>
        <v/>
      </c>
      <c r="O55" s="370">
        <f t="shared" ref="O55:O66" si="34">+L55-M55*1000000</f>
        <v>0</v>
      </c>
      <c r="P55" s="370">
        <f t="shared" ref="P55:P66" si="35">INT(O55/1000)</f>
        <v>0</v>
      </c>
      <c r="Q55" s="370" t="str">
        <f t="shared" ref="Q55:Q66" si="36">IF(P55=0,"",IF(P55=1,"mille ",VLOOKUP(P55,offre,2,FALSE)&amp;"mille "))</f>
        <v/>
      </c>
      <c r="R55" s="370">
        <f t="shared" ref="R55:R66" si="37">+O55-P55*1000</f>
        <v>0</v>
      </c>
      <c r="S55" s="370" t="str">
        <f t="shared" ref="S55:S66" si="38">VLOOKUP(R55,offre,2,FALSE)&amp;"Euros"</f>
        <v>Euros</v>
      </c>
      <c r="T55" s="370"/>
      <c r="U55" s="370"/>
      <c r="V55" s="372" t="str">
        <f t="shared" ref="V55:V66" si="39">UPPER(LEFT(Y55,1))&amp;MID(Y55,2,255)</f>
        <v/>
      </c>
      <c r="W55" s="3"/>
      <c r="X55" s="3"/>
      <c r="Y55" s="3"/>
      <c r="Z55" s="3"/>
    </row>
    <row r="56" spans="1:27" x14ac:dyDescent="0.4">
      <c r="A56" s="576" t="s">
        <v>197</v>
      </c>
      <c r="B56" s="577" t="s">
        <v>858</v>
      </c>
      <c r="C56" s="561" t="s">
        <v>137</v>
      </c>
      <c r="D56" s="533">
        <v>1</v>
      </c>
      <c r="E56" s="547"/>
      <c r="F56" s="368" t="str">
        <f t="shared" si="26"/>
        <v>Euros</v>
      </c>
      <c r="G56" s="369" t="s">
        <v>624</v>
      </c>
      <c r="H56" s="370" t="str">
        <f t="shared" si="27"/>
        <v>Euros</v>
      </c>
      <c r="I56" s="371">
        <f t="shared" si="28"/>
        <v>0</v>
      </c>
      <c r="J56" s="370">
        <f t="shared" si="29"/>
        <v>0</v>
      </c>
      <c r="K56" s="370" t="str">
        <f t="shared" si="30"/>
        <v/>
      </c>
      <c r="L56" s="370">
        <f t="shared" si="31"/>
        <v>0</v>
      </c>
      <c r="M56" s="370">
        <f t="shared" si="32"/>
        <v>0</v>
      </c>
      <c r="N56" s="370" t="str">
        <f t="shared" si="33"/>
        <v/>
      </c>
      <c r="O56" s="370">
        <f t="shared" si="34"/>
        <v>0</v>
      </c>
      <c r="P56" s="370">
        <f t="shared" si="35"/>
        <v>0</v>
      </c>
      <c r="Q56" s="370" t="str">
        <f t="shared" si="36"/>
        <v/>
      </c>
      <c r="R56" s="370">
        <f t="shared" si="37"/>
        <v>0</v>
      </c>
      <c r="S56" s="370" t="str">
        <f t="shared" si="38"/>
        <v>Euros</v>
      </c>
      <c r="T56" s="370"/>
      <c r="U56" s="370"/>
      <c r="V56" s="372" t="str">
        <f t="shared" si="39"/>
        <v/>
      </c>
      <c r="W56" s="3"/>
      <c r="X56" s="3"/>
      <c r="Y56" s="3"/>
      <c r="Z56" s="3"/>
    </row>
    <row r="57" spans="1:27" ht="20.25" customHeight="1" x14ac:dyDescent="0.4">
      <c r="A57" s="576" t="s">
        <v>199</v>
      </c>
      <c r="B57" s="578" t="s">
        <v>697</v>
      </c>
      <c r="C57" s="561" t="s">
        <v>258</v>
      </c>
      <c r="D57" s="533">
        <v>1</v>
      </c>
      <c r="E57" s="547"/>
      <c r="F57" s="368" t="str">
        <f t="shared" si="26"/>
        <v>Euros</v>
      </c>
      <c r="G57" s="369" t="s">
        <v>624</v>
      </c>
      <c r="H57" s="370" t="str">
        <f t="shared" si="27"/>
        <v>Euros</v>
      </c>
      <c r="I57" s="371">
        <f t="shared" si="28"/>
        <v>0</v>
      </c>
      <c r="J57" s="370">
        <f t="shared" si="29"/>
        <v>0</v>
      </c>
      <c r="K57" s="370" t="str">
        <f t="shared" si="30"/>
        <v/>
      </c>
      <c r="L57" s="370">
        <f t="shared" si="31"/>
        <v>0</v>
      </c>
      <c r="M57" s="370">
        <f t="shared" si="32"/>
        <v>0</v>
      </c>
      <c r="N57" s="370" t="str">
        <f t="shared" si="33"/>
        <v/>
      </c>
      <c r="O57" s="370">
        <f t="shared" si="34"/>
        <v>0</v>
      </c>
      <c r="P57" s="370">
        <f t="shared" si="35"/>
        <v>0</v>
      </c>
      <c r="Q57" s="370" t="str">
        <f t="shared" si="36"/>
        <v/>
      </c>
      <c r="R57" s="370">
        <f t="shared" si="37"/>
        <v>0</v>
      </c>
      <c r="S57" s="370" t="str">
        <f t="shared" si="38"/>
        <v>Euros</v>
      </c>
      <c r="T57" s="370"/>
      <c r="U57" s="370"/>
      <c r="V57" s="372" t="str">
        <f t="shared" si="39"/>
        <v/>
      </c>
      <c r="W57" s="3"/>
      <c r="X57" s="3"/>
      <c r="Y57" s="3"/>
      <c r="Z57" s="3"/>
    </row>
    <row r="58" spans="1:27" s="579" customFormat="1" ht="17.399999999999999" x14ac:dyDescent="0.4">
      <c r="A58" s="576" t="s">
        <v>201</v>
      </c>
      <c r="B58" s="417" t="s">
        <v>859</v>
      </c>
      <c r="C58" s="561" t="s">
        <v>968</v>
      </c>
      <c r="D58" s="533">
        <v>1</v>
      </c>
      <c r="E58" s="547"/>
      <c r="F58" s="368" t="str">
        <f t="shared" si="26"/>
        <v>Euros</v>
      </c>
      <c r="G58" s="369" t="s">
        <v>624</v>
      </c>
      <c r="H58" s="370" t="str">
        <f t="shared" si="27"/>
        <v>Euros</v>
      </c>
      <c r="I58" s="371">
        <f t="shared" si="28"/>
        <v>0</v>
      </c>
      <c r="J58" s="370">
        <f t="shared" si="29"/>
        <v>0</v>
      </c>
      <c r="K58" s="370" t="str">
        <f t="shared" si="30"/>
        <v/>
      </c>
      <c r="L58" s="370">
        <f t="shared" si="31"/>
        <v>0</v>
      </c>
      <c r="M58" s="370">
        <f t="shared" si="32"/>
        <v>0</v>
      </c>
      <c r="N58" s="370" t="str">
        <f t="shared" si="33"/>
        <v/>
      </c>
      <c r="O58" s="370">
        <f t="shared" si="34"/>
        <v>0</v>
      </c>
      <c r="P58" s="370">
        <f t="shared" si="35"/>
        <v>0</v>
      </c>
      <c r="Q58" s="370" t="str">
        <f t="shared" si="36"/>
        <v/>
      </c>
      <c r="R58" s="370">
        <f t="shared" si="37"/>
        <v>0</v>
      </c>
      <c r="S58" s="370" t="str">
        <f t="shared" si="38"/>
        <v>Euros</v>
      </c>
      <c r="T58" s="370"/>
      <c r="U58" s="370"/>
      <c r="V58" s="372" t="str">
        <f t="shared" si="39"/>
        <v/>
      </c>
      <c r="W58" s="3"/>
      <c r="X58" s="3"/>
      <c r="Y58" s="3"/>
      <c r="Z58" s="3"/>
      <c r="AA58" s="521"/>
    </row>
    <row r="59" spans="1:27" s="579" customFormat="1" x14ac:dyDescent="0.4">
      <c r="A59" s="576" t="s">
        <v>217</v>
      </c>
      <c r="B59" s="67" t="s">
        <v>579</v>
      </c>
      <c r="C59" s="119" t="s">
        <v>94</v>
      </c>
      <c r="D59" s="533">
        <v>1</v>
      </c>
      <c r="E59" s="547"/>
      <c r="F59" s="368" t="str">
        <f t="shared" si="26"/>
        <v>Euros</v>
      </c>
      <c r="G59" s="369" t="s">
        <v>624</v>
      </c>
      <c r="H59" s="370" t="str">
        <f t="shared" si="27"/>
        <v>Euros</v>
      </c>
      <c r="I59" s="371">
        <f t="shared" si="28"/>
        <v>0</v>
      </c>
      <c r="J59" s="370">
        <f t="shared" si="29"/>
        <v>0</v>
      </c>
      <c r="K59" s="370" t="str">
        <f t="shared" si="30"/>
        <v/>
      </c>
      <c r="L59" s="370">
        <f t="shared" si="31"/>
        <v>0</v>
      </c>
      <c r="M59" s="370">
        <f t="shared" si="32"/>
        <v>0</v>
      </c>
      <c r="N59" s="370" t="str">
        <f t="shared" si="33"/>
        <v/>
      </c>
      <c r="O59" s="370">
        <f t="shared" si="34"/>
        <v>0</v>
      </c>
      <c r="P59" s="370">
        <f t="shared" si="35"/>
        <v>0</v>
      </c>
      <c r="Q59" s="370" t="str">
        <f t="shared" si="36"/>
        <v/>
      </c>
      <c r="R59" s="370">
        <f t="shared" si="37"/>
        <v>0</v>
      </c>
      <c r="S59" s="370" t="str">
        <f t="shared" si="38"/>
        <v>Euros</v>
      </c>
      <c r="T59" s="370"/>
      <c r="U59" s="370"/>
      <c r="V59" s="372" t="str">
        <f t="shared" si="39"/>
        <v/>
      </c>
      <c r="W59" s="3"/>
      <c r="X59" s="3"/>
      <c r="Y59" s="3"/>
      <c r="Z59" s="3"/>
      <c r="AA59" s="521"/>
    </row>
    <row r="60" spans="1:27" s="579" customFormat="1" x14ac:dyDescent="0.4">
      <c r="A60" s="576" t="s">
        <v>555</v>
      </c>
      <c r="B60" s="67" t="s">
        <v>924</v>
      </c>
      <c r="C60" s="119" t="s">
        <v>925</v>
      </c>
      <c r="D60" s="533">
        <v>1</v>
      </c>
      <c r="E60" s="547"/>
      <c r="F60" s="368" t="str">
        <f t="shared" si="26"/>
        <v>Euros</v>
      </c>
      <c r="G60" s="369" t="s">
        <v>624</v>
      </c>
      <c r="H60" s="370" t="str">
        <f t="shared" si="27"/>
        <v>Euros</v>
      </c>
      <c r="I60" s="371">
        <f t="shared" si="28"/>
        <v>0</v>
      </c>
      <c r="J60" s="370">
        <f t="shared" si="29"/>
        <v>0</v>
      </c>
      <c r="K60" s="370" t="str">
        <f t="shared" si="30"/>
        <v/>
      </c>
      <c r="L60" s="370">
        <f t="shared" si="31"/>
        <v>0</v>
      </c>
      <c r="M60" s="370">
        <f t="shared" si="32"/>
        <v>0</v>
      </c>
      <c r="N60" s="370" t="str">
        <f t="shared" si="33"/>
        <v/>
      </c>
      <c r="O60" s="370">
        <f t="shared" si="34"/>
        <v>0</v>
      </c>
      <c r="P60" s="370">
        <f t="shared" si="35"/>
        <v>0</v>
      </c>
      <c r="Q60" s="370" t="str">
        <f t="shared" si="36"/>
        <v/>
      </c>
      <c r="R60" s="370">
        <f t="shared" si="37"/>
        <v>0</v>
      </c>
      <c r="S60" s="370" t="str">
        <f t="shared" si="38"/>
        <v>Euros</v>
      </c>
      <c r="T60" s="370"/>
      <c r="U60" s="370"/>
      <c r="V60" s="372" t="str">
        <f t="shared" si="39"/>
        <v/>
      </c>
      <c r="W60" s="3"/>
      <c r="X60" s="3"/>
      <c r="Y60" s="3"/>
      <c r="Z60" s="3"/>
      <c r="AA60" s="521"/>
    </row>
    <row r="61" spans="1:27" s="579" customFormat="1" x14ac:dyDescent="0.4">
      <c r="A61" s="576" t="s">
        <v>556</v>
      </c>
      <c r="B61" s="67" t="s">
        <v>599</v>
      </c>
      <c r="C61" s="119" t="s">
        <v>137</v>
      </c>
      <c r="D61" s="533">
        <v>1</v>
      </c>
      <c r="E61" s="547"/>
      <c r="F61" s="368" t="str">
        <f t="shared" si="26"/>
        <v>Euros</v>
      </c>
      <c r="G61" s="369" t="s">
        <v>624</v>
      </c>
      <c r="H61" s="370" t="str">
        <f t="shared" si="27"/>
        <v>Euros</v>
      </c>
      <c r="I61" s="371">
        <f t="shared" si="28"/>
        <v>0</v>
      </c>
      <c r="J61" s="370">
        <f t="shared" si="29"/>
        <v>0</v>
      </c>
      <c r="K61" s="370" t="str">
        <f t="shared" si="30"/>
        <v/>
      </c>
      <c r="L61" s="370">
        <f t="shared" si="31"/>
        <v>0</v>
      </c>
      <c r="M61" s="370">
        <f t="shared" si="32"/>
        <v>0</v>
      </c>
      <c r="N61" s="370" t="str">
        <f t="shared" si="33"/>
        <v/>
      </c>
      <c r="O61" s="370">
        <f t="shared" si="34"/>
        <v>0</v>
      </c>
      <c r="P61" s="370">
        <f t="shared" si="35"/>
        <v>0</v>
      </c>
      <c r="Q61" s="370" t="str">
        <f t="shared" si="36"/>
        <v/>
      </c>
      <c r="R61" s="370">
        <f t="shared" si="37"/>
        <v>0</v>
      </c>
      <c r="S61" s="370" t="str">
        <f t="shared" si="38"/>
        <v>Euros</v>
      </c>
      <c r="T61" s="370"/>
      <c r="U61" s="370"/>
      <c r="V61" s="372" t="str">
        <f t="shared" si="39"/>
        <v/>
      </c>
      <c r="W61" s="3"/>
      <c r="X61" s="3"/>
      <c r="Y61" s="3"/>
      <c r="Z61" s="3"/>
      <c r="AA61" s="521"/>
    </row>
    <row r="62" spans="1:27" s="579" customFormat="1" x14ac:dyDescent="0.4">
      <c r="A62" s="576" t="s">
        <v>557</v>
      </c>
      <c r="B62" s="61" t="s">
        <v>580</v>
      </c>
      <c r="C62" s="580"/>
      <c r="D62" s="533"/>
      <c r="E62" s="547"/>
      <c r="F62" s="368"/>
      <c r="G62" s="369" t="s">
        <v>624</v>
      </c>
      <c r="H62" s="370" t="str">
        <f t="shared" si="27"/>
        <v>Euros</v>
      </c>
      <c r="I62" s="371">
        <f t="shared" si="28"/>
        <v>0</v>
      </c>
      <c r="J62" s="370">
        <f t="shared" si="29"/>
        <v>0</v>
      </c>
      <c r="K62" s="370" t="str">
        <f t="shared" si="30"/>
        <v/>
      </c>
      <c r="L62" s="370">
        <f t="shared" si="31"/>
        <v>0</v>
      </c>
      <c r="M62" s="370">
        <f t="shared" si="32"/>
        <v>0</v>
      </c>
      <c r="N62" s="370" t="str">
        <f t="shared" si="33"/>
        <v/>
      </c>
      <c r="O62" s="370">
        <f t="shared" si="34"/>
        <v>0</v>
      </c>
      <c r="P62" s="370">
        <f t="shared" si="35"/>
        <v>0</v>
      </c>
      <c r="Q62" s="370" t="str">
        <f t="shared" si="36"/>
        <v/>
      </c>
      <c r="R62" s="370">
        <f t="shared" si="37"/>
        <v>0</v>
      </c>
      <c r="S62" s="370" t="str">
        <f t="shared" si="38"/>
        <v>Euros</v>
      </c>
      <c r="T62" s="370"/>
      <c r="U62" s="370"/>
      <c r="V62" s="372" t="str">
        <f t="shared" si="39"/>
        <v/>
      </c>
      <c r="W62" s="3"/>
      <c r="X62" s="3"/>
      <c r="Y62" s="3"/>
      <c r="Z62" s="3"/>
      <c r="AA62" s="521"/>
    </row>
    <row r="63" spans="1:27" s="579" customFormat="1" ht="17.399999999999999" x14ac:dyDescent="0.4">
      <c r="A63" s="537" t="s">
        <v>608</v>
      </c>
      <c r="B63" s="67" t="s">
        <v>581</v>
      </c>
      <c r="C63" s="119" t="s">
        <v>968</v>
      </c>
      <c r="D63" s="115">
        <v>1</v>
      </c>
      <c r="E63" s="557"/>
      <c r="F63" s="368" t="str">
        <f t="shared" si="26"/>
        <v>Euros</v>
      </c>
      <c r="G63" s="369" t="s">
        <v>624</v>
      </c>
      <c r="H63" s="370" t="str">
        <f t="shared" si="27"/>
        <v>Euros</v>
      </c>
      <c r="I63" s="371">
        <f t="shared" si="28"/>
        <v>0</v>
      </c>
      <c r="J63" s="370">
        <f t="shared" si="29"/>
        <v>0</v>
      </c>
      <c r="K63" s="370" t="str">
        <f t="shared" si="30"/>
        <v/>
      </c>
      <c r="L63" s="370">
        <f t="shared" si="31"/>
        <v>0</v>
      </c>
      <c r="M63" s="370">
        <f t="shared" si="32"/>
        <v>0</v>
      </c>
      <c r="N63" s="370" t="str">
        <f t="shared" si="33"/>
        <v/>
      </c>
      <c r="O63" s="370">
        <f t="shared" si="34"/>
        <v>0</v>
      </c>
      <c r="P63" s="370">
        <f t="shared" si="35"/>
        <v>0</v>
      </c>
      <c r="Q63" s="370" t="str">
        <f t="shared" si="36"/>
        <v/>
      </c>
      <c r="R63" s="370">
        <f t="shared" si="37"/>
        <v>0</v>
      </c>
      <c r="S63" s="370" t="str">
        <f t="shared" si="38"/>
        <v>Euros</v>
      </c>
      <c r="T63" s="370"/>
      <c r="U63" s="370"/>
      <c r="V63" s="372" t="str">
        <f t="shared" si="39"/>
        <v/>
      </c>
      <c r="W63" s="3"/>
      <c r="X63" s="3"/>
      <c r="Y63" s="3"/>
      <c r="Z63" s="3"/>
      <c r="AA63" s="521"/>
    </row>
    <row r="64" spans="1:27" x14ac:dyDescent="0.4">
      <c r="A64" s="537" t="s">
        <v>609</v>
      </c>
      <c r="B64" s="67" t="s">
        <v>597</v>
      </c>
      <c r="C64" s="580" t="s">
        <v>21</v>
      </c>
      <c r="D64" s="115">
        <v>1</v>
      </c>
      <c r="E64" s="547"/>
      <c r="F64" s="368" t="str">
        <f t="shared" si="26"/>
        <v>Euros</v>
      </c>
      <c r="G64" s="369" t="s">
        <v>624</v>
      </c>
      <c r="H64" s="370" t="str">
        <f t="shared" si="27"/>
        <v>Euros</v>
      </c>
      <c r="I64" s="371">
        <f t="shared" si="28"/>
        <v>0</v>
      </c>
      <c r="J64" s="370">
        <f t="shared" si="29"/>
        <v>0</v>
      </c>
      <c r="K64" s="370" t="str">
        <f t="shared" si="30"/>
        <v/>
      </c>
      <c r="L64" s="370">
        <f t="shared" si="31"/>
        <v>0</v>
      </c>
      <c r="M64" s="370">
        <f t="shared" si="32"/>
        <v>0</v>
      </c>
      <c r="N64" s="370" t="str">
        <f t="shared" si="33"/>
        <v/>
      </c>
      <c r="O64" s="370">
        <f t="shared" si="34"/>
        <v>0</v>
      </c>
      <c r="P64" s="370">
        <f t="shared" si="35"/>
        <v>0</v>
      </c>
      <c r="Q64" s="370" t="str">
        <f t="shared" si="36"/>
        <v/>
      </c>
      <c r="R64" s="370">
        <f t="shared" si="37"/>
        <v>0</v>
      </c>
      <c r="S64" s="370" t="str">
        <f t="shared" si="38"/>
        <v>Euros</v>
      </c>
      <c r="T64" s="370"/>
      <c r="U64" s="370"/>
      <c r="V64" s="372" t="str">
        <f t="shared" si="39"/>
        <v/>
      </c>
      <c r="W64" s="3"/>
      <c r="X64" s="3"/>
      <c r="Y64" s="3"/>
      <c r="Z64" s="3"/>
    </row>
    <row r="65" spans="1:26" ht="25.5" customHeight="1" x14ac:dyDescent="0.4">
      <c r="A65" s="680" t="s">
        <v>922</v>
      </c>
      <c r="B65" s="560" t="s">
        <v>961</v>
      </c>
      <c r="C65" s="581" t="s">
        <v>137</v>
      </c>
      <c r="D65" s="115">
        <v>1</v>
      </c>
      <c r="E65" s="557"/>
      <c r="F65" s="368" t="str">
        <f t="shared" si="26"/>
        <v>Euros</v>
      </c>
      <c r="G65" s="369" t="s">
        <v>624</v>
      </c>
      <c r="H65" s="370" t="str">
        <f t="shared" si="27"/>
        <v>Euros</v>
      </c>
      <c r="I65" s="371">
        <f t="shared" si="28"/>
        <v>0</v>
      </c>
      <c r="J65" s="370">
        <f t="shared" si="29"/>
        <v>0</v>
      </c>
      <c r="K65" s="370" t="str">
        <f t="shared" si="30"/>
        <v/>
      </c>
      <c r="L65" s="370">
        <f t="shared" si="31"/>
        <v>0</v>
      </c>
      <c r="M65" s="370">
        <f t="shared" si="32"/>
        <v>0</v>
      </c>
      <c r="N65" s="370" t="str">
        <f t="shared" si="33"/>
        <v/>
      </c>
      <c r="O65" s="370">
        <f t="shared" si="34"/>
        <v>0</v>
      </c>
      <c r="P65" s="370">
        <f t="shared" si="35"/>
        <v>0</v>
      </c>
      <c r="Q65" s="370" t="str">
        <f t="shared" si="36"/>
        <v/>
      </c>
      <c r="R65" s="370">
        <f t="shared" si="37"/>
        <v>0</v>
      </c>
      <c r="S65" s="370" t="str">
        <f t="shared" si="38"/>
        <v>Euros</v>
      </c>
      <c r="T65" s="370"/>
      <c r="U65" s="370"/>
      <c r="V65" s="372" t="str">
        <f t="shared" si="39"/>
        <v/>
      </c>
      <c r="W65" s="3"/>
      <c r="X65" s="3"/>
      <c r="Y65" s="3"/>
      <c r="Z65" s="3"/>
    </row>
    <row r="66" spans="1:26" x14ac:dyDescent="0.4">
      <c r="A66" s="533" t="s">
        <v>923</v>
      </c>
      <c r="B66" s="67" t="s">
        <v>872</v>
      </c>
      <c r="C66" s="580" t="s">
        <v>21</v>
      </c>
      <c r="D66" s="533">
        <v>1</v>
      </c>
      <c r="E66" s="547"/>
      <c r="F66" s="368" t="str">
        <f t="shared" si="26"/>
        <v>Euros</v>
      </c>
      <c r="G66" s="369" t="s">
        <v>624</v>
      </c>
      <c r="H66" s="370" t="str">
        <f t="shared" si="27"/>
        <v>Euros</v>
      </c>
      <c r="I66" s="371">
        <f t="shared" si="28"/>
        <v>0</v>
      </c>
      <c r="J66" s="370">
        <f t="shared" si="29"/>
        <v>0</v>
      </c>
      <c r="K66" s="370" t="str">
        <f t="shared" si="30"/>
        <v/>
      </c>
      <c r="L66" s="370">
        <f t="shared" si="31"/>
        <v>0</v>
      </c>
      <c r="M66" s="370">
        <f t="shared" si="32"/>
        <v>0</v>
      </c>
      <c r="N66" s="370" t="str">
        <f t="shared" si="33"/>
        <v/>
      </c>
      <c r="O66" s="370">
        <f t="shared" si="34"/>
        <v>0</v>
      </c>
      <c r="P66" s="370">
        <f t="shared" si="35"/>
        <v>0</v>
      </c>
      <c r="Q66" s="370" t="str">
        <f t="shared" si="36"/>
        <v/>
      </c>
      <c r="R66" s="370">
        <f t="shared" si="37"/>
        <v>0</v>
      </c>
      <c r="S66" s="370" t="str">
        <f t="shared" si="38"/>
        <v>Euros</v>
      </c>
      <c r="T66" s="370"/>
      <c r="U66" s="370"/>
      <c r="V66" s="372" t="str">
        <f t="shared" si="39"/>
        <v/>
      </c>
      <c r="W66" s="3"/>
      <c r="X66" s="3"/>
      <c r="Y66" s="3"/>
      <c r="Z66" s="3"/>
    </row>
    <row r="67" spans="1:26" x14ac:dyDescent="0.4">
      <c r="A67" s="688" t="s">
        <v>979</v>
      </c>
      <c r="B67" s="689" t="s">
        <v>984</v>
      </c>
      <c r="C67" s="690"/>
      <c r="D67" s="691"/>
      <c r="E67" s="691"/>
      <c r="F67" s="687" t="s">
        <v>983</v>
      </c>
    </row>
    <row r="68" spans="1:26" ht="84" x14ac:dyDescent="0.4">
      <c r="A68" s="688" t="s">
        <v>980</v>
      </c>
      <c r="B68" s="692" t="s">
        <v>985</v>
      </c>
      <c r="C68" s="690" t="s">
        <v>21</v>
      </c>
      <c r="D68" s="691">
        <v>1</v>
      </c>
      <c r="E68" s="691"/>
      <c r="F68" s="687" t="s">
        <v>983</v>
      </c>
    </row>
    <row r="69" spans="1:26" x14ac:dyDescent="0.4">
      <c r="A69" s="688" t="s">
        <v>981</v>
      </c>
      <c r="B69" s="692" t="s">
        <v>982</v>
      </c>
      <c r="C69" s="690" t="s">
        <v>21</v>
      </c>
      <c r="D69" s="691">
        <v>1</v>
      </c>
      <c r="E69" s="691"/>
      <c r="F69" s="687" t="s">
        <v>983</v>
      </c>
    </row>
    <row r="70" spans="1:26" x14ac:dyDescent="0.4">
      <c r="E70" s="584"/>
      <c r="F70" s="586"/>
    </row>
    <row r="71" spans="1:26" x14ac:dyDescent="0.4">
      <c r="E71" s="584"/>
      <c r="F71" s="586"/>
    </row>
    <row r="72" spans="1:26" x14ac:dyDescent="0.4">
      <c r="E72" s="584"/>
      <c r="F72" s="586"/>
    </row>
    <row r="73" spans="1:26" x14ac:dyDescent="0.4">
      <c r="E73" s="584"/>
      <c r="F73" s="586"/>
    </row>
    <row r="74" spans="1:26" x14ac:dyDescent="0.4">
      <c r="E74" s="584"/>
      <c r="F74" s="586"/>
    </row>
    <row r="75" spans="1:26" x14ac:dyDescent="0.4">
      <c r="E75" s="584"/>
      <c r="F75" s="586"/>
    </row>
    <row r="76" spans="1:26" x14ac:dyDescent="0.4">
      <c r="E76" s="584"/>
      <c r="F76" s="586"/>
    </row>
    <row r="77" spans="1:26" x14ac:dyDescent="0.4">
      <c r="E77" s="584"/>
      <c r="F77" s="586"/>
    </row>
    <row r="78" spans="1:26" x14ac:dyDescent="0.4">
      <c r="E78" s="584"/>
      <c r="F78" s="586"/>
    </row>
    <row r="79" spans="1:26" x14ac:dyDescent="0.4">
      <c r="E79" s="584"/>
      <c r="F79" s="586"/>
    </row>
    <row r="80" spans="1:26" x14ac:dyDescent="0.4">
      <c r="E80" s="584"/>
      <c r="F80" s="586"/>
    </row>
    <row r="81" spans="2:6" x14ac:dyDescent="0.4">
      <c r="E81" s="584"/>
      <c r="F81" s="586"/>
    </row>
    <row r="82" spans="2:6" x14ac:dyDescent="0.4">
      <c r="E82" s="584"/>
      <c r="F82" s="586"/>
    </row>
    <row r="83" spans="2:6" x14ac:dyDescent="0.4">
      <c r="E83" s="584"/>
      <c r="F83" s="586"/>
    </row>
    <row r="84" spans="2:6" x14ac:dyDescent="0.4">
      <c r="E84" s="584"/>
      <c r="F84" s="586"/>
    </row>
    <row r="85" spans="2:6" s="582" customFormat="1" x14ac:dyDescent="0.4">
      <c r="B85" s="521"/>
      <c r="C85" s="521"/>
      <c r="D85" s="583"/>
      <c r="E85" s="584"/>
      <c r="F85" s="586"/>
    </row>
    <row r="86" spans="2:6" s="582" customFormat="1" x14ac:dyDescent="0.4">
      <c r="B86" s="521"/>
      <c r="C86" s="521"/>
      <c r="D86" s="583"/>
      <c r="E86" s="584"/>
      <c r="F86" s="586"/>
    </row>
    <row r="87" spans="2:6" s="582" customFormat="1" x14ac:dyDescent="0.4">
      <c r="B87" s="521"/>
      <c r="C87" s="521"/>
      <c r="D87" s="583"/>
      <c r="E87" s="584"/>
      <c r="F87" s="586"/>
    </row>
    <row r="88" spans="2:6" s="582" customFormat="1" x14ac:dyDescent="0.4">
      <c r="B88" s="521"/>
      <c r="C88" s="521"/>
      <c r="D88" s="583"/>
      <c r="E88" s="584"/>
      <c r="F88" s="586"/>
    </row>
    <row r="89" spans="2:6" s="582" customFormat="1" x14ac:dyDescent="0.4">
      <c r="B89" s="521"/>
      <c r="C89" s="521"/>
      <c r="D89" s="583"/>
      <c r="E89" s="584"/>
      <c r="F89" s="586"/>
    </row>
    <row r="90" spans="2:6" s="582" customFormat="1" x14ac:dyDescent="0.4">
      <c r="B90" s="521"/>
      <c r="C90" s="521"/>
      <c r="D90" s="583"/>
      <c r="E90" s="584"/>
      <c r="F90" s="586"/>
    </row>
    <row r="91" spans="2:6" s="582" customFormat="1" x14ac:dyDescent="0.4">
      <c r="B91" s="521"/>
      <c r="C91" s="521"/>
      <c r="D91" s="583"/>
      <c r="E91" s="584"/>
      <c r="F91" s="586"/>
    </row>
    <row r="92" spans="2:6" s="582" customFormat="1" x14ac:dyDescent="0.4">
      <c r="B92" s="521"/>
      <c r="C92" s="521"/>
      <c r="D92" s="583"/>
      <c r="E92" s="584"/>
      <c r="F92" s="586"/>
    </row>
    <row r="93" spans="2:6" s="582" customFormat="1" x14ac:dyDescent="0.4">
      <c r="B93" s="521"/>
      <c r="C93" s="521"/>
      <c r="D93" s="583"/>
      <c r="E93" s="584"/>
      <c r="F93" s="586"/>
    </row>
    <row r="94" spans="2:6" s="582" customFormat="1" x14ac:dyDescent="0.4">
      <c r="B94" s="521"/>
      <c r="C94" s="521"/>
      <c r="D94" s="583"/>
      <c r="E94" s="584"/>
      <c r="F94" s="586"/>
    </row>
    <row r="95" spans="2:6" s="582" customFormat="1" x14ac:dyDescent="0.4">
      <c r="B95" s="521"/>
      <c r="C95" s="521"/>
      <c r="D95" s="583"/>
      <c r="E95" s="584"/>
      <c r="F95" s="586"/>
    </row>
    <row r="96" spans="2:6" s="582" customFormat="1" x14ac:dyDescent="0.4">
      <c r="B96" s="521"/>
      <c r="C96" s="521"/>
      <c r="D96" s="583"/>
      <c r="E96" s="584"/>
      <c r="F96" s="586"/>
    </row>
    <row r="97" spans="2:6" s="582" customFormat="1" x14ac:dyDescent="0.4">
      <c r="B97" s="521"/>
      <c r="C97" s="521"/>
      <c r="D97" s="583"/>
      <c r="E97" s="584"/>
      <c r="F97" s="586"/>
    </row>
    <row r="98" spans="2:6" s="582" customFormat="1" x14ac:dyDescent="0.4">
      <c r="B98" s="521"/>
      <c r="C98" s="521"/>
      <c r="D98" s="583"/>
      <c r="E98" s="584"/>
      <c r="F98" s="586"/>
    </row>
    <row r="99" spans="2:6" s="582" customFormat="1" x14ac:dyDescent="0.4">
      <c r="B99" s="521"/>
      <c r="C99" s="521"/>
      <c r="D99" s="583"/>
      <c r="E99" s="584"/>
      <c r="F99" s="586"/>
    </row>
    <row r="100" spans="2:6" s="582" customFormat="1" x14ac:dyDescent="0.4">
      <c r="B100" s="521"/>
      <c r="C100" s="521"/>
      <c r="D100" s="583"/>
      <c r="E100" s="584"/>
      <c r="F100" s="586"/>
    </row>
    <row r="101" spans="2:6" s="582" customFormat="1" x14ac:dyDescent="0.4">
      <c r="B101" s="521"/>
      <c r="C101" s="521"/>
      <c r="D101" s="583"/>
      <c r="E101" s="587"/>
      <c r="F101" s="585"/>
    </row>
    <row r="102" spans="2:6" s="582" customFormat="1" x14ac:dyDescent="0.4">
      <c r="B102" s="521"/>
      <c r="C102" s="521"/>
      <c r="D102" s="583"/>
      <c r="E102" s="587"/>
      <c r="F102" s="585"/>
    </row>
    <row r="103" spans="2:6" s="582" customFormat="1" x14ac:dyDescent="0.4">
      <c r="B103" s="521"/>
      <c r="C103" s="521"/>
      <c r="D103" s="583"/>
      <c r="E103" s="587"/>
      <c r="F103" s="585"/>
    </row>
    <row r="104" spans="2:6" s="582" customFormat="1" x14ac:dyDescent="0.4">
      <c r="B104" s="521"/>
      <c r="C104" s="521"/>
      <c r="D104" s="583"/>
      <c r="E104" s="587"/>
      <c r="F104" s="585"/>
    </row>
    <row r="105" spans="2:6" s="582" customFormat="1" x14ac:dyDescent="0.4">
      <c r="B105" s="521"/>
      <c r="C105" s="521"/>
      <c r="D105" s="583"/>
      <c r="E105" s="587"/>
      <c r="F105" s="585"/>
    </row>
    <row r="106" spans="2:6" s="582" customFormat="1" x14ac:dyDescent="0.4">
      <c r="B106" s="521"/>
      <c r="C106" s="521"/>
      <c r="D106" s="583"/>
      <c r="E106" s="587"/>
      <c r="F106" s="585"/>
    </row>
    <row r="107" spans="2:6" s="582" customFormat="1" x14ac:dyDescent="0.4">
      <c r="B107" s="521"/>
      <c r="C107" s="521"/>
      <c r="D107" s="583"/>
      <c r="E107" s="587"/>
      <c r="F107" s="585"/>
    </row>
    <row r="108" spans="2:6" s="582" customFormat="1" x14ac:dyDescent="0.4">
      <c r="B108" s="521"/>
      <c r="C108" s="521"/>
      <c r="D108" s="583"/>
      <c r="E108" s="587"/>
      <c r="F108" s="585"/>
    </row>
    <row r="109" spans="2:6" s="582" customFormat="1" x14ac:dyDescent="0.4">
      <c r="B109" s="521"/>
      <c r="C109" s="521"/>
      <c r="D109" s="583"/>
      <c r="E109" s="587"/>
      <c r="F109" s="585"/>
    </row>
    <row r="110" spans="2:6" s="582" customFormat="1" x14ac:dyDescent="0.4">
      <c r="B110" s="521"/>
      <c r="C110" s="521"/>
      <c r="D110" s="583"/>
      <c r="E110" s="587"/>
      <c r="F110" s="585"/>
    </row>
    <row r="111" spans="2:6" s="582" customFormat="1" x14ac:dyDescent="0.4">
      <c r="B111" s="521"/>
      <c r="C111" s="521"/>
      <c r="D111" s="583"/>
      <c r="E111" s="587"/>
      <c r="F111" s="585"/>
    </row>
    <row r="112" spans="2:6" s="582" customFormat="1" x14ac:dyDescent="0.4">
      <c r="B112" s="521"/>
      <c r="C112" s="521"/>
      <c r="D112" s="583"/>
      <c r="E112" s="587"/>
      <c r="F112" s="585"/>
    </row>
    <row r="113" spans="2:6" s="582" customFormat="1" x14ac:dyDescent="0.4">
      <c r="B113" s="521"/>
      <c r="C113" s="521"/>
      <c r="D113" s="583"/>
      <c r="E113" s="587"/>
      <c r="F113" s="585"/>
    </row>
    <row r="114" spans="2:6" s="582" customFormat="1" x14ac:dyDescent="0.4">
      <c r="B114" s="521"/>
      <c r="C114" s="521"/>
      <c r="D114" s="583"/>
      <c r="E114" s="587"/>
      <c r="F114" s="585"/>
    </row>
    <row r="115" spans="2:6" s="582" customFormat="1" x14ac:dyDescent="0.4">
      <c r="B115" s="521"/>
      <c r="C115" s="521"/>
      <c r="D115" s="583"/>
      <c r="E115" s="587"/>
      <c r="F115" s="585"/>
    </row>
    <row r="116" spans="2:6" s="582" customFormat="1" x14ac:dyDescent="0.4">
      <c r="B116" s="521"/>
      <c r="C116" s="521"/>
      <c r="D116" s="583"/>
      <c r="E116" s="587"/>
      <c r="F116" s="585"/>
    </row>
    <row r="117" spans="2:6" s="582" customFormat="1" x14ac:dyDescent="0.4">
      <c r="B117" s="521"/>
      <c r="C117" s="521"/>
      <c r="D117" s="583"/>
      <c r="E117" s="587"/>
      <c r="F117" s="585"/>
    </row>
    <row r="118" spans="2:6" s="582" customFormat="1" x14ac:dyDescent="0.4">
      <c r="B118" s="521"/>
      <c r="C118" s="521"/>
      <c r="D118" s="583"/>
      <c r="E118" s="587"/>
      <c r="F118" s="585"/>
    </row>
    <row r="119" spans="2:6" s="582" customFormat="1" x14ac:dyDescent="0.4">
      <c r="B119" s="521"/>
      <c r="C119" s="521"/>
      <c r="D119" s="583"/>
      <c r="E119" s="587"/>
      <c r="F119" s="585"/>
    </row>
    <row r="120" spans="2:6" s="582" customFormat="1" x14ac:dyDescent="0.4">
      <c r="B120" s="521"/>
      <c r="C120" s="521"/>
      <c r="D120" s="583"/>
      <c r="E120" s="587"/>
      <c r="F120" s="585"/>
    </row>
    <row r="121" spans="2:6" s="582" customFormat="1" x14ac:dyDescent="0.4">
      <c r="B121" s="521"/>
      <c r="C121" s="521"/>
      <c r="D121" s="583"/>
      <c r="E121" s="587"/>
      <c r="F121" s="585"/>
    </row>
    <row r="122" spans="2:6" s="582" customFormat="1" x14ac:dyDescent="0.4">
      <c r="B122" s="521"/>
      <c r="C122" s="521"/>
      <c r="D122" s="583"/>
      <c r="E122" s="587"/>
      <c r="F122" s="585"/>
    </row>
    <row r="123" spans="2:6" s="582" customFormat="1" x14ac:dyDescent="0.4">
      <c r="B123" s="521"/>
      <c r="C123" s="521"/>
      <c r="D123" s="583"/>
      <c r="E123" s="587"/>
      <c r="F123" s="585"/>
    </row>
    <row r="124" spans="2:6" s="582" customFormat="1" x14ac:dyDescent="0.4">
      <c r="B124" s="521"/>
      <c r="C124" s="521"/>
      <c r="D124" s="583"/>
      <c r="E124" s="587"/>
      <c r="F124" s="585"/>
    </row>
    <row r="125" spans="2:6" s="582" customFormat="1" x14ac:dyDescent="0.4">
      <c r="B125" s="521"/>
      <c r="C125" s="521"/>
      <c r="D125" s="583"/>
      <c r="E125" s="587"/>
      <c r="F125" s="585"/>
    </row>
    <row r="126" spans="2:6" s="582" customFormat="1" x14ac:dyDescent="0.4">
      <c r="B126" s="521"/>
      <c r="C126" s="521"/>
      <c r="D126" s="583"/>
      <c r="E126" s="587"/>
      <c r="F126" s="585"/>
    </row>
    <row r="127" spans="2:6" s="582" customFormat="1" x14ac:dyDescent="0.4">
      <c r="B127" s="521"/>
      <c r="C127" s="521"/>
      <c r="D127" s="583"/>
      <c r="E127" s="587"/>
      <c r="F127" s="585"/>
    </row>
    <row r="128" spans="2:6" s="582" customFormat="1" x14ac:dyDescent="0.4">
      <c r="B128" s="521"/>
      <c r="C128" s="521"/>
      <c r="D128" s="583"/>
      <c r="E128" s="587"/>
      <c r="F128" s="585"/>
    </row>
    <row r="129" spans="2:6" s="582" customFormat="1" x14ac:dyDescent="0.4">
      <c r="B129" s="521"/>
      <c r="C129" s="521"/>
      <c r="D129" s="583"/>
      <c r="E129" s="587"/>
      <c r="F129" s="585"/>
    </row>
    <row r="130" spans="2:6" s="582" customFormat="1" x14ac:dyDescent="0.4">
      <c r="B130" s="521"/>
      <c r="C130" s="521"/>
      <c r="D130" s="583"/>
      <c r="E130" s="587"/>
      <c r="F130" s="585"/>
    </row>
    <row r="131" spans="2:6" s="582" customFormat="1" x14ac:dyDescent="0.4">
      <c r="B131" s="521"/>
      <c r="C131" s="521"/>
      <c r="D131" s="583"/>
      <c r="E131" s="587"/>
      <c r="F131" s="585"/>
    </row>
    <row r="132" spans="2:6" s="582" customFormat="1" x14ac:dyDescent="0.4">
      <c r="B132" s="521"/>
      <c r="C132" s="521"/>
      <c r="D132" s="583"/>
      <c r="E132" s="587"/>
      <c r="F132" s="585"/>
    </row>
    <row r="133" spans="2:6" s="582" customFormat="1" x14ac:dyDescent="0.4">
      <c r="B133" s="521"/>
      <c r="C133" s="521"/>
      <c r="D133" s="583"/>
      <c r="E133" s="587"/>
      <c r="F133" s="585"/>
    </row>
    <row r="134" spans="2:6" s="582" customFormat="1" x14ac:dyDescent="0.4">
      <c r="B134" s="521"/>
      <c r="C134" s="521"/>
      <c r="D134" s="583"/>
      <c r="E134" s="587"/>
      <c r="F134" s="585"/>
    </row>
    <row r="135" spans="2:6" s="582" customFormat="1" x14ac:dyDescent="0.4">
      <c r="B135" s="521"/>
      <c r="C135" s="521"/>
      <c r="D135" s="583"/>
      <c r="E135" s="587"/>
      <c r="F135" s="585"/>
    </row>
    <row r="136" spans="2:6" s="582" customFormat="1" x14ac:dyDescent="0.4">
      <c r="B136" s="521"/>
      <c r="C136" s="521"/>
      <c r="D136" s="583"/>
      <c r="E136" s="587"/>
      <c r="F136" s="585"/>
    </row>
    <row r="137" spans="2:6" s="582" customFormat="1" x14ac:dyDescent="0.4">
      <c r="B137" s="521"/>
      <c r="C137" s="521"/>
      <c r="D137" s="583"/>
      <c r="E137" s="587"/>
      <c r="F137" s="585"/>
    </row>
    <row r="138" spans="2:6" s="582" customFormat="1" x14ac:dyDescent="0.4">
      <c r="B138" s="521"/>
      <c r="C138" s="521"/>
      <c r="D138" s="583"/>
      <c r="E138" s="587"/>
      <c r="F138" s="585"/>
    </row>
    <row r="139" spans="2:6" s="582" customFormat="1" x14ac:dyDescent="0.4">
      <c r="B139" s="521"/>
      <c r="C139" s="521"/>
      <c r="D139" s="583"/>
      <c r="E139" s="587"/>
      <c r="F139" s="585"/>
    </row>
    <row r="140" spans="2:6" s="582" customFormat="1" x14ac:dyDescent="0.4">
      <c r="B140" s="521"/>
      <c r="C140" s="521"/>
      <c r="D140" s="583"/>
      <c r="E140" s="587"/>
      <c r="F140" s="585"/>
    </row>
    <row r="141" spans="2:6" s="582" customFormat="1" x14ac:dyDescent="0.4">
      <c r="B141" s="521"/>
      <c r="C141" s="521"/>
      <c r="D141" s="583"/>
      <c r="E141" s="587"/>
      <c r="F141" s="585"/>
    </row>
    <row r="142" spans="2:6" s="582" customFormat="1" x14ac:dyDescent="0.4">
      <c r="B142" s="521"/>
      <c r="C142" s="521"/>
      <c r="D142" s="583"/>
      <c r="E142" s="587"/>
      <c r="F142" s="585"/>
    </row>
    <row r="143" spans="2:6" s="582" customFormat="1" x14ac:dyDescent="0.4">
      <c r="B143" s="521"/>
      <c r="C143" s="521"/>
      <c r="D143" s="583"/>
      <c r="E143" s="587"/>
      <c r="F143" s="585"/>
    </row>
    <row r="144" spans="2:6" s="582" customFormat="1" x14ac:dyDescent="0.4">
      <c r="B144" s="521"/>
      <c r="C144" s="521"/>
      <c r="D144" s="583"/>
      <c r="E144" s="587"/>
      <c r="F144" s="585"/>
    </row>
    <row r="145" spans="2:6" s="582" customFormat="1" x14ac:dyDescent="0.4">
      <c r="B145" s="521"/>
      <c r="C145" s="521"/>
      <c r="D145" s="583"/>
      <c r="E145" s="587"/>
      <c r="F145" s="585"/>
    </row>
    <row r="146" spans="2:6" s="582" customFormat="1" x14ac:dyDescent="0.4">
      <c r="B146" s="521"/>
      <c r="C146" s="521"/>
      <c r="D146" s="583"/>
      <c r="E146" s="587"/>
      <c r="F146" s="585"/>
    </row>
    <row r="147" spans="2:6" s="582" customFormat="1" x14ac:dyDescent="0.4">
      <c r="B147" s="521"/>
      <c r="C147" s="521"/>
      <c r="D147" s="583"/>
      <c r="E147" s="587"/>
      <c r="F147" s="585"/>
    </row>
    <row r="148" spans="2:6" s="582" customFormat="1" x14ac:dyDescent="0.4">
      <c r="B148" s="521"/>
      <c r="C148" s="521"/>
      <c r="D148" s="583"/>
      <c r="E148" s="587"/>
      <c r="F148" s="585"/>
    </row>
    <row r="149" spans="2:6" s="582" customFormat="1" x14ac:dyDescent="0.4">
      <c r="B149" s="521"/>
      <c r="C149" s="521"/>
      <c r="D149" s="583"/>
      <c r="E149" s="587"/>
      <c r="F149" s="585"/>
    </row>
    <row r="150" spans="2:6" s="582" customFormat="1" x14ac:dyDescent="0.4">
      <c r="B150" s="521"/>
      <c r="C150" s="521"/>
      <c r="D150" s="583"/>
      <c r="E150" s="587"/>
      <c r="F150" s="585"/>
    </row>
    <row r="151" spans="2:6" s="582" customFormat="1" x14ac:dyDescent="0.4">
      <c r="B151" s="521"/>
      <c r="C151" s="521"/>
      <c r="D151" s="583"/>
      <c r="E151" s="587"/>
      <c r="F151" s="585"/>
    </row>
    <row r="152" spans="2:6" s="582" customFormat="1" x14ac:dyDescent="0.4">
      <c r="B152" s="521"/>
      <c r="C152" s="521"/>
      <c r="D152" s="583"/>
      <c r="E152" s="587"/>
      <c r="F152" s="585"/>
    </row>
    <row r="153" spans="2:6" s="582" customFormat="1" x14ac:dyDescent="0.4">
      <c r="B153" s="521"/>
      <c r="C153" s="521"/>
      <c r="D153" s="583"/>
      <c r="E153" s="587"/>
      <c r="F153" s="585"/>
    </row>
    <row r="154" spans="2:6" s="582" customFormat="1" x14ac:dyDescent="0.4">
      <c r="B154" s="521"/>
      <c r="C154" s="521"/>
      <c r="D154" s="583"/>
      <c r="E154" s="587"/>
      <c r="F154" s="585"/>
    </row>
    <row r="155" spans="2:6" s="582" customFormat="1" x14ac:dyDescent="0.4">
      <c r="B155" s="521"/>
      <c r="C155" s="521"/>
      <c r="D155" s="583"/>
      <c r="E155" s="587"/>
      <c r="F155" s="585"/>
    </row>
    <row r="156" spans="2:6" s="582" customFormat="1" x14ac:dyDescent="0.4">
      <c r="B156" s="521"/>
      <c r="C156" s="521"/>
      <c r="D156" s="583"/>
      <c r="E156" s="587"/>
      <c r="F156" s="585"/>
    </row>
    <row r="157" spans="2:6" s="582" customFormat="1" x14ac:dyDescent="0.4">
      <c r="B157" s="521"/>
      <c r="C157" s="521"/>
      <c r="D157" s="583"/>
      <c r="E157" s="587"/>
      <c r="F157" s="585"/>
    </row>
    <row r="158" spans="2:6" s="582" customFormat="1" x14ac:dyDescent="0.4">
      <c r="B158" s="521"/>
      <c r="C158" s="521"/>
      <c r="D158" s="583"/>
      <c r="E158" s="587"/>
      <c r="F158" s="585"/>
    </row>
    <row r="159" spans="2:6" s="582" customFormat="1" x14ac:dyDescent="0.4">
      <c r="B159" s="521"/>
      <c r="C159" s="521"/>
      <c r="D159" s="583"/>
      <c r="E159" s="587"/>
      <c r="F159" s="585"/>
    </row>
    <row r="160" spans="2:6" s="582" customFormat="1" x14ac:dyDescent="0.4">
      <c r="B160" s="521"/>
      <c r="C160" s="521"/>
      <c r="D160" s="583"/>
      <c r="E160" s="587"/>
      <c r="F160" s="585"/>
    </row>
    <row r="161" spans="2:6" s="582" customFormat="1" x14ac:dyDescent="0.4">
      <c r="B161" s="521"/>
      <c r="C161" s="521"/>
      <c r="D161" s="583"/>
      <c r="E161" s="587"/>
      <c r="F161" s="585"/>
    </row>
  </sheetData>
  <mergeCells count="5">
    <mergeCell ref="B4:E4"/>
    <mergeCell ref="B6:E6"/>
    <mergeCell ref="D10:F10"/>
    <mergeCell ref="D14:F14"/>
    <mergeCell ref="D40:F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8"/>
  <sheetViews>
    <sheetView zoomScaleNormal="100" workbookViewId="0">
      <selection activeCell="B66" sqref="B66"/>
    </sheetView>
  </sheetViews>
  <sheetFormatPr baseColWidth="10" defaultColWidth="9.109375" defaultRowHeight="16.8" x14ac:dyDescent="0.4"/>
  <cols>
    <col min="1" max="1" width="8.6640625" style="582" bestFit="1" customWidth="1"/>
    <col min="2" max="2" width="66.5546875" style="521" customWidth="1"/>
    <col min="3" max="3" width="10.5546875" style="521" customWidth="1"/>
    <col min="4" max="4" width="14.109375" style="613" customWidth="1"/>
    <col min="5" max="5" width="16.5546875" style="614" customWidth="1"/>
    <col min="6" max="6" width="19.5546875" style="615" customWidth="1"/>
    <col min="7" max="255" width="9.109375" style="521"/>
    <col min="256" max="256" width="8.6640625" style="521" bestFit="1" customWidth="1"/>
    <col min="257" max="257" width="62.88671875" style="521" customWidth="1"/>
    <col min="258" max="258" width="5.5546875" style="521" customWidth="1"/>
    <col min="259" max="259" width="13.33203125" style="521" customWidth="1"/>
    <col min="260" max="260" width="17.109375" style="521" customWidth="1"/>
    <col min="261" max="261" width="18.109375" style="521" bestFit="1" customWidth="1"/>
    <col min="262" max="263" width="9.109375" style="521"/>
    <col min="264" max="264" width="12.88671875" style="521" bestFit="1" customWidth="1"/>
    <col min="265" max="511" width="9.109375" style="521"/>
    <col min="512" max="512" width="8.6640625" style="521" bestFit="1" customWidth="1"/>
    <col min="513" max="513" width="62.88671875" style="521" customWidth="1"/>
    <col min="514" max="514" width="5.5546875" style="521" customWidth="1"/>
    <col min="515" max="515" width="13.33203125" style="521" customWidth="1"/>
    <col min="516" max="516" width="17.109375" style="521" customWidth="1"/>
    <col min="517" max="517" width="18.109375" style="521" bestFit="1" customWidth="1"/>
    <col min="518" max="519" width="9.109375" style="521"/>
    <col min="520" max="520" width="12.88671875" style="521" bestFit="1" customWidth="1"/>
    <col min="521" max="767" width="9.109375" style="521"/>
    <col min="768" max="768" width="8.6640625" style="521" bestFit="1" customWidth="1"/>
    <col min="769" max="769" width="62.88671875" style="521" customWidth="1"/>
    <col min="770" max="770" width="5.5546875" style="521" customWidth="1"/>
    <col min="771" max="771" width="13.33203125" style="521" customWidth="1"/>
    <col min="772" max="772" width="17.109375" style="521" customWidth="1"/>
    <col min="773" max="773" width="18.109375" style="521" bestFit="1" customWidth="1"/>
    <col min="774" max="775" width="9.109375" style="521"/>
    <col min="776" max="776" width="12.88671875" style="521" bestFit="1" customWidth="1"/>
    <col min="777" max="1023" width="9.109375" style="521"/>
    <col min="1024" max="1024" width="8.6640625" style="521" bestFit="1" customWidth="1"/>
    <col min="1025" max="1025" width="62.88671875" style="521" customWidth="1"/>
    <col min="1026" max="1026" width="5.5546875" style="521" customWidth="1"/>
    <col min="1027" max="1027" width="13.33203125" style="521" customWidth="1"/>
    <col min="1028" max="1028" width="17.109375" style="521" customWidth="1"/>
    <col min="1029" max="1029" width="18.109375" style="521" bestFit="1" customWidth="1"/>
    <col min="1030" max="1031" width="9.109375" style="521"/>
    <col min="1032" max="1032" width="12.88671875" style="521" bestFit="1" customWidth="1"/>
    <col min="1033" max="1279" width="9.109375" style="521"/>
    <col min="1280" max="1280" width="8.6640625" style="521" bestFit="1" customWidth="1"/>
    <col min="1281" max="1281" width="62.88671875" style="521" customWidth="1"/>
    <col min="1282" max="1282" width="5.5546875" style="521" customWidth="1"/>
    <col min="1283" max="1283" width="13.33203125" style="521" customWidth="1"/>
    <col min="1284" max="1284" width="17.109375" style="521" customWidth="1"/>
    <col min="1285" max="1285" width="18.109375" style="521" bestFit="1" customWidth="1"/>
    <col min="1286" max="1287" width="9.109375" style="521"/>
    <col min="1288" max="1288" width="12.88671875" style="521" bestFit="1" customWidth="1"/>
    <col min="1289" max="1535" width="9.109375" style="521"/>
    <col min="1536" max="1536" width="8.6640625" style="521" bestFit="1" customWidth="1"/>
    <col min="1537" max="1537" width="62.88671875" style="521" customWidth="1"/>
    <col min="1538" max="1538" width="5.5546875" style="521" customWidth="1"/>
    <col min="1539" max="1539" width="13.33203125" style="521" customWidth="1"/>
    <col min="1540" max="1540" width="17.109375" style="521" customWidth="1"/>
    <col min="1541" max="1541" width="18.109375" style="521" bestFit="1" customWidth="1"/>
    <col min="1542" max="1543" width="9.109375" style="521"/>
    <col min="1544" max="1544" width="12.88671875" style="521" bestFit="1" customWidth="1"/>
    <col min="1545" max="1791" width="9.109375" style="521"/>
    <col min="1792" max="1792" width="8.6640625" style="521" bestFit="1" customWidth="1"/>
    <col min="1793" max="1793" width="62.88671875" style="521" customWidth="1"/>
    <col min="1794" max="1794" width="5.5546875" style="521" customWidth="1"/>
    <col min="1795" max="1795" width="13.33203125" style="521" customWidth="1"/>
    <col min="1796" max="1796" width="17.109375" style="521" customWidth="1"/>
    <col min="1797" max="1797" width="18.109375" style="521" bestFit="1" customWidth="1"/>
    <col min="1798" max="1799" width="9.109375" style="521"/>
    <col min="1800" max="1800" width="12.88671875" style="521" bestFit="1" customWidth="1"/>
    <col min="1801" max="2047" width="9.109375" style="521"/>
    <col min="2048" max="2048" width="8.6640625" style="521" bestFit="1" customWidth="1"/>
    <col min="2049" max="2049" width="62.88671875" style="521" customWidth="1"/>
    <col min="2050" max="2050" width="5.5546875" style="521" customWidth="1"/>
    <col min="2051" max="2051" width="13.33203125" style="521" customWidth="1"/>
    <col min="2052" max="2052" width="17.109375" style="521" customWidth="1"/>
    <col min="2053" max="2053" width="18.109375" style="521" bestFit="1" customWidth="1"/>
    <col min="2054" max="2055" width="9.109375" style="521"/>
    <col min="2056" max="2056" width="12.88671875" style="521" bestFit="1" customWidth="1"/>
    <col min="2057" max="2303" width="9.109375" style="521"/>
    <col min="2304" max="2304" width="8.6640625" style="521" bestFit="1" customWidth="1"/>
    <col min="2305" max="2305" width="62.88671875" style="521" customWidth="1"/>
    <col min="2306" max="2306" width="5.5546875" style="521" customWidth="1"/>
    <col min="2307" max="2307" width="13.33203125" style="521" customWidth="1"/>
    <col min="2308" max="2308" width="17.109375" style="521" customWidth="1"/>
    <col min="2309" max="2309" width="18.109375" style="521" bestFit="1" customWidth="1"/>
    <col min="2310" max="2311" width="9.109375" style="521"/>
    <col min="2312" max="2312" width="12.88671875" style="521" bestFit="1" customWidth="1"/>
    <col min="2313" max="2559" width="9.109375" style="521"/>
    <col min="2560" max="2560" width="8.6640625" style="521" bestFit="1" customWidth="1"/>
    <col min="2561" max="2561" width="62.88671875" style="521" customWidth="1"/>
    <col min="2562" max="2562" width="5.5546875" style="521" customWidth="1"/>
    <col min="2563" max="2563" width="13.33203125" style="521" customWidth="1"/>
    <col min="2564" max="2564" width="17.109375" style="521" customWidth="1"/>
    <col min="2565" max="2565" width="18.109375" style="521" bestFit="1" customWidth="1"/>
    <col min="2566" max="2567" width="9.109375" style="521"/>
    <col min="2568" max="2568" width="12.88671875" style="521" bestFit="1" customWidth="1"/>
    <col min="2569" max="2815" width="9.109375" style="521"/>
    <col min="2816" max="2816" width="8.6640625" style="521" bestFit="1" customWidth="1"/>
    <col min="2817" max="2817" width="62.88671875" style="521" customWidth="1"/>
    <col min="2818" max="2818" width="5.5546875" style="521" customWidth="1"/>
    <col min="2819" max="2819" width="13.33203125" style="521" customWidth="1"/>
    <col min="2820" max="2820" width="17.109375" style="521" customWidth="1"/>
    <col min="2821" max="2821" width="18.109375" style="521" bestFit="1" customWidth="1"/>
    <col min="2822" max="2823" width="9.109375" style="521"/>
    <col min="2824" max="2824" width="12.88671875" style="521" bestFit="1" customWidth="1"/>
    <col min="2825" max="3071" width="9.109375" style="521"/>
    <col min="3072" max="3072" width="8.6640625" style="521" bestFit="1" customWidth="1"/>
    <col min="3073" max="3073" width="62.88671875" style="521" customWidth="1"/>
    <col min="3074" max="3074" width="5.5546875" style="521" customWidth="1"/>
    <col min="3075" max="3075" width="13.33203125" style="521" customWidth="1"/>
    <col min="3076" max="3076" width="17.109375" style="521" customWidth="1"/>
    <col min="3077" max="3077" width="18.109375" style="521" bestFit="1" customWidth="1"/>
    <col min="3078" max="3079" width="9.109375" style="521"/>
    <col min="3080" max="3080" width="12.88671875" style="521" bestFit="1" customWidth="1"/>
    <col min="3081" max="3327" width="9.109375" style="521"/>
    <col min="3328" max="3328" width="8.6640625" style="521" bestFit="1" customWidth="1"/>
    <col min="3329" max="3329" width="62.88671875" style="521" customWidth="1"/>
    <col min="3330" max="3330" width="5.5546875" style="521" customWidth="1"/>
    <col min="3331" max="3331" width="13.33203125" style="521" customWidth="1"/>
    <col min="3332" max="3332" width="17.109375" style="521" customWidth="1"/>
    <col min="3333" max="3333" width="18.109375" style="521" bestFit="1" customWidth="1"/>
    <col min="3334" max="3335" width="9.109375" style="521"/>
    <col min="3336" max="3336" width="12.88671875" style="521" bestFit="1" customWidth="1"/>
    <col min="3337" max="3583" width="9.109375" style="521"/>
    <col min="3584" max="3584" width="8.6640625" style="521" bestFit="1" customWidth="1"/>
    <col min="3585" max="3585" width="62.88671875" style="521" customWidth="1"/>
    <col min="3586" max="3586" width="5.5546875" style="521" customWidth="1"/>
    <col min="3587" max="3587" width="13.33203125" style="521" customWidth="1"/>
    <col min="3588" max="3588" width="17.109375" style="521" customWidth="1"/>
    <col min="3589" max="3589" width="18.109375" style="521" bestFit="1" customWidth="1"/>
    <col min="3590" max="3591" width="9.109375" style="521"/>
    <col min="3592" max="3592" width="12.88671875" style="521" bestFit="1" customWidth="1"/>
    <col min="3593" max="3839" width="9.109375" style="521"/>
    <col min="3840" max="3840" width="8.6640625" style="521" bestFit="1" customWidth="1"/>
    <col min="3841" max="3841" width="62.88671875" style="521" customWidth="1"/>
    <col min="3842" max="3842" width="5.5546875" style="521" customWidth="1"/>
    <col min="3843" max="3843" width="13.33203125" style="521" customWidth="1"/>
    <col min="3844" max="3844" width="17.109375" style="521" customWidth="1"/>
    <col min="3845" max="3845" width="18.109375" style="521" bestFit="1" customWidth="1"/>
    <col min="3846" max="3847" width="9.109375" style="521"/>
    <col min="3848" max="3848" width="12.88671875" style="521" bestFit="1" customWidth="1"/>
    <col min="3849" max="4095" width="9.109375" style="521"/>
    <col min="4096" max="4096" width="8.6640625" style="521" bestFit="1" customWidth="1"/>
    <col min="4097" max="4097" width="62.88671875" style="521" customWidth="1"/>
    <col min="4098" max="4098" width="5.5546875" style="521" customWidth="1"/>
    <col min="4099" max="4099" width="13.33203125" style="521" customWidth="1"/>
    <col min="4100" max="4100" width="17.109375" style="521" customWidth="1"/>
    <col min="4101" max="4101" width="18.109375" style="521" bestFit="1" customWidth="1"/>
    <col min="4102" max="4103" width="9.109375" style="521"/>
    <col min="4104" max="4104" width="12.88671875" style="521" bestFit="1" customWidth="1"/>
    <col min="4105" max="4351" width="9.109375" style="521"/>
    <col min="4352" max="4352" width="8.6640625" style="521" bestFit="1" customWidth="1"/>
    <col min="4353" max="4353" width="62.88671875" style="521" customWidth="1"/>
    <col min="4354" max="4354" width="5.5546875" style="521" customWidth="1"/>
    <col min="4355" max="4355" width="13.33203125" style="521" customWidth="1"/>
    <col min="4356" max="4356" width="17.109375" style="521" customWidth="1"/>
    <col min="4357" max="4357" width="18.109375" style="521" bestFit="1" customWidth="1"/>
    <col min="4358" max="4359" width="9.109375" style="521"/>
    <col min="4360" max="4360" width="12.88671875" style="521" bestFit="1" customWidth="1"/>
    <col min="4361" max="4607" width="9.109375" style="521"/>
    <col min="4608" max="4608" width="8.6640625" style="521" bestFit="1" customWidth="1"/>
    <col min="4609" max="4609" width="62.88671875" style="521" customWidth="1"/>
    <col min="4610" max="4610" width="5.5546875" style="521" customWidth="1"/>
    <col min="4611" max="4611" width="13.33203125" style="521" customWidth="1"/>
    <col min="4612" max="4612" width="17.109375" style="521" customWidth="1"/>
    <col min="4613" max="4613" width="18.109375" style="521" bestFit="1" customWidth="1"/>
    <col min="4614" max="4615" width="9.109375" style="521"/>
    <col min="4616" max="4616" width="12.88671875" style="521" bestFit="1" customWidth="1"/>
    <col min="4617" max="4863" width="9.109375" style="521"/>
    <col min="4864" max="4864" width="8.6640625" style="521" bestFit="1" customWidth="1"/>
    <col min="4865" max="4865" width="62.88671875" style="521" customWidth="1"/>
    <col min="4866" max="4866" width="5.5546875" style="521" customWidth="1"/>
    <col min="4867" max="4867" width="13.33203125" style="521" customWidth="1"/>
    <col min="4868" max="4868" width="17.109375" style="521" customWidth="1"/>
    <col min="4869" max="4869" width="18.109375" style="521" bestFit="1" customWidth="1"/>
    <col min="4870" max="4871" width="9.109375" style="521"/>
    <col min="4872" max="4872" width="12.88671875" style="521" bestFit="1" customWidth="1"/>
    <col min="4873" max="5119" width="9.109375" style="521"/>
    <col min="5120" max="5120" width="8.6640625" style="521" bestFit="1" customWidth="1"/>
    <col min="5121" max="5121" width="62.88671875" style="521" customWidth="1"/>
    <col min="5122" max="5122" width="5.5546875" style="521" customWidth="1"/>
    <col min="5123" max="5123" width="13.33203125" style="521" customWidth="1"/>
    <col min="5124" max="5124" width="17.109375" style="521" customWidth="1"/>
    <col min="5125" max="5125" width="18.109375" style="521" bestFit="1" customWidth="1"/>
    <col min="5126" max="5127" width="9.109375" style="521"/>
    <col min="5128" max="5128" width="12.88671875" style="521" bestFit="1" customWidth="1"/>
    <col min="5129" max="5375" width="9.109375" style="521"/>
    <col min="5376" max="5376" width="8.6640625" style="521" bestFit="1" customWidth="1"/>
    <col min="5377" max="5377" width="62.88671875" style="521" customWidth="1"/>
    <col min="5378" max="5378" width="5.5546875" style="521" customWidth="1"/>
    <col min="5379" max="5379" width="13.33203125" style="521" customWidth="1"/>
    <col min="5380" max="5380" width="17.109375" style="521" customWidth="1"/>
    <col min="5381" max="5381" width="18.109375" style="521" bestFit="1" customWidth="1"/>
    <col min="5382" max="5383" width="9.109375" style="521"/>
    <col min="5384" max="5384" width="12.88671875" style="521" bestFit="1" customWidth="1"/>
    <col min="5385" max="5631" width="9.109375" style="521"/>
    <col min="5632" max="5632" width="8.6640625" style="521" bestFit="1" customWidth="1"/>
    <col min="5633" max="5633" width="62.88671875" style="521" customWidth="1"/>
    <col min="5634" max="5634" width="5.5546875" style="521" customWidth="1"/>
    <col min="5635" max="5635" width="13.33203125" style="521" customWidth="1"/>
    <col min="5636" max="5636" width="17.109375" style="521" customWidth="1"/>
    <col min="5637" max="5637" width="18.109375" style="521" bestFit="1" customWidth="1"/>
    <col min="5638" max="5639" width="9.109375" style="521"/>
    <col min="5640" max="5640" width="12.88671875" style="521" bestFit="1" customWidth="1"/>
    <col min="5641" max="5887" width="9.109375" style="521"/>
    <col min="5888" max="5888" width="8.6640625" style="521" bestFit="1" customWidth="1"/>
    <col min="5889" max="5889" width="62.88671875" style="521" customWidth="1"/>
    <col min="5890" max="5890" width="5.5546875" style="521" customWidth="1"/>
    <col min="5891" max="5891" width="13.33203125" style="521" customWidth="1"/>
    <col min="5892" max="5892" width="17.109375" style="521" customWidth="1"/>
    <col min="5893" max="5893" width="18.109375" style="521" bestFit="1" customWidth="1"/>
    <col min="5894" max="5895" width="9.109375" style="521"/>
    <col min="5896" max="5896" width="12.88671875" style="521" bestFit="1" customWidth="1"/>
    <col min="5897" max="6143" width="9.109375" style="521"/>
    <col min="6144" max="6144" width="8.6640625" style="521" bestFit="1" customWidth="1"/>
    <col min="6145" max="6145" width="62.88671875" style="521" customWidth="1"/>
    <col min="6146" max="6146" width="5.5546875" style="521" customWidth="1"/>
    <col min="6147" max="6147" width="13.33203125" style="521" customWidth="1"/>
    <col min="6148" max="6148" width="17.109375" style="521" customWidth="1"/>
    <col min="6149" max="6149" width="18.109375" style="521" bestFit="1" customWidth="1"/>
    <col min="6150" max="6151" width="9.109375" style="521"/>
    <col min="6152" max="6152" width="12.88671875" style="521" bestFit="1" customWidth="1"/>
    <col min="6153" max="6399" width="9.109375" style="521"/>
    <col min="6400" max="6400" width="8.6640625" style="521" bestFit="1" customWidth="1"/>
    <col min="6401" max="6401" width="62.88671875" style="521" customWidth="1"/>
    <col min="6402" max="6402" width="5.5546875" style="521" customWidth="1"/>
    <col min="6403" max="6403" width="13.33203125" style="521" customWidth="1"/>
    <col min="6404" max="6404" width="17.109375" style="521" customWidth="1"/>
    <col min="6405" max="6405" width="18.109375" style="521" bestFit="1" customWidth="1"/>
    <col min="6406" max="6407" width="9.109375" style="521"/>
    <col min="6408" max="6408" width="12.88671875" style="521" bestFit="1" customWidth="1"/>
    <col min="6409" max="6655" width="9.109375" style="521"/>
    <col min="6656" max="6656" width="8.6640625" style="521" bestFit="1" customWidth="1"/>
    <col min="6657" max="6657" width="62.88671875" style="521" customWidth="1"/>
    <col min="6658" max="6658" width="5.5546875" style="521" customWidth="1"/>
    <col min="6659" max="6659" width="13.33203125" style="521" customWidth="1"/>
    <col min="6660" max="6660" width="17.109375" style="521" customWidth="1"/>
    <col min="6661" max="6661" width="18.109375" style="521" bestFit="1" customWidth="1"/>
    <col min="6662" max="6663" width="9.109375" style="521"/>
    <col min="6664" max="6664" width="12.88671875" style="521" bestFit="1" customWidth="1"/>
    <col min="6665" max="6911" width="9.109375" style="521"/>
    <col min="6912" max="6912" width="8.6640625" style="521" bestFit="1" customWidth="1"/>
    <col min="6913" max="6913" width="62.88671875" style="521" customWidth="1"/>
    <col min="6914" max="6914" width="5.5546875" style="521" customWidth="1"/>
    <col min="6915" max="6915" width="13.33203125" style="521" customWidth="1"/>
    <col min="6916" max="6916" width="17.109375" style="521" customWidth="1"/>
    <col min="6917" max="6917" width="18.109375" style="521" bestFit="1" customWidth="1"/>
    <col min="6918" max="6919" width="9.109375" style="521"/>
    <col min="6920" max="6920" width="12.88671875" style="521" bestFit="1" customWidth="1"/>
    <col min="6921" max="7167" width="9.109375" style="521"/>
    <col min="7168" max="7168" width="8.6640625" style="521" bestFit="1" customWidth="1"/>
    <col min="7169" max="7169" width="62.88671875" style="521" customWidth="1"/>
    <col min="7170" max="7170" width="5.5546875" style="521" customWidth="1"/>
    <col min="7171" max="7171" width="13.33203125" style="521" customWidth="1"/>
    <col min="7172" max="7172" width="17.109375" style="521" customWidth="1"/>
    <col min="7173" max="7173" width="18.109375" style="521" bestFit="1" customWidth="1"/>
    <col min="7174" max="7175" width="9.109375" style="521"/>
    <col min="7176" max="7176" width="12.88671875" style="521" bestFit="1" customWidth="1"/>
    <col min="7177" max="7423" width="9.109375" style="521"/>
    <col min="7424" max="7424" width="8.6640625" style="521" bestFit="1" customWidth="1"/>
    <col min="7425" max="7425" width="62.88671875" style="521" customWidth="1"/>
    <col min="7426" max="7426" width="5.5546875" style="521" customWidth="1"/>
    <col min="7427" max="7427" width="13.33203125" style="521" customWidth="1"/>
    <col min="7428" max="7428" width="17.109375" style="521" customWidth="1"/>
    <col min="7429" max="7429" width="18.109375" style="521" bestFit="1" customWidth="1"/>
    <col min="7430" max="7431" width="9.109375" style="521"/>
    <col min="7432" max="7432" width="12.88671875" style="521" bestFit="1" customWidth="1"/>
    <col min="7433" max="7679" width="9.109375" style="521"/>
    <col min="7680" max="7680" width="8.6640625" style="521" bestFit="1" customWidth="1"/>
    <col min="7681" max="7681" width="62.88671875" style="521" customWidth="1"/>
    <col min="7682" max="7682" width="5.5546875" style="521" customWidth="1"/>
    <col min="7683" max="7683" width="13.33203125" style="521" customWidth="1"/>
    <col min="7684" max="7684" width="17.109375" style="521" customWidth="1"/>
    <col min="7685" max="7685" width="18.109375" style="521" bestFit="1" customWidth="1"/>
    <col min="7686" max="7687" width="9.109375" style="521"/>
    <col min="7688" max="7688" width="12.88671875" style="521" bestFit="1" customWidth="1"/>
    <col min="7689" max="7935" width="9.109375" style="521"/>
    <col min="7936" max="7936" width="8.6640625" style="521" bestFit="1" customWidth="1"/>
    <col min="7937" max="7937" width="62.88671875" style="521" customWidth="1"/>
    <col min="7938" max="7938" width="5.5546875" style="521" customWidth="1"/>
    <col min="7939" max="7939" width="13.33203125" style="521" customWidth="1"/>
    <col min="7940" max="7940" width="17.109375" style="521" customWidth="1"/>
    <col min="7941" max="7941" width="18.109375" style="521" bestFit="1" customWidth="1"/>
    <col min="7942" max="7943" width="9.109375" style="521"/>
    <col min="7944" max="7944" width="12.88671875" style="521" bestFit="1" customWidth="1"/>
    <col min="7945" max="8191" width="9.109375" style="521"/>
    <col min="8192" max="8192" width="8.6640625" style="521" bestFit="1" customWidth="1"/>
    <col min="8193" max="8193" width="62.88671875" style="521" customWidth="1"/>
    <col min="8194" max="8194" width="5.5546875" style="521" customWidth="1"/>
    <col min="8195" max="8195" width="13.33203125" style="521" customWidth="1"/>
    <col min="8196" max="8196" width="17.109375" style="521" customWidth="1"/>
    <col min="8197" max="8197" width="18.109375" style="521" bestFit="1" customWidth="1"/>
    <col min="8198" max="8199" width="9.109375" style="521"/>
    <col min="8200" max="8200" width="12.88671875" style="521" bestFit="1" customWidth="1"/>
    <col min="8201" max="8447" width="9.109375" style="521"/>
    <col min="8448" max="8448" width="8.6640625" style="521" bestFit="1" customWidth="1"/>
    <col min="8449" max="8449" width="62.88671875" style="521" customWidth="1"/>
    <col min="8450" max="8450" width="5.5546875" style="521" customWidth="1"/>
    <col min="8451" max="8451" width="13.33203125" style="521" customWidth="1"/>
    <col min="8452" max="8452" width="17.109375" style="521" customWidth="1"/>
    <col min="8453" max="8453" width="18.109375" style="521" bestFit="1" customWidth="1"/>
    <col min="8454" max="8455" width="9.109375" style="521"/>
    <col min="8456" max="8456" width="12.88671875" style="521" bestFit="1" customWidth="1"/>
    <col min="8457" max="8703" width="9.109375" style="521"/>
    <col min="8704" max="8704" width="8.6640625" style="521" bestFit="1" customWidth="1"/>
    <col min="8705" max="8705" width="62.88671875" style="521" customWidth="1"/>
    <col min="8706" max="8706" width="5.5546875" style="521" customWidth="1"/>
    <col min="8707" max="8707" width="13.33203125" style="521" customWidth="1"/>
    <col min="8708" max="8708" width="17.109375" style="521" customWidth="1"/>
    <col min="8709" max="8709" width="18.109375" style="521" bestFit="1" customWidth="1"/>
    <col min="8710" max="8711" width="9.109375" style="521"/>
    <col min="8712" max="8712" width="12.88671875" style="521" bestFit="1" customWidth="1"/>
    <col min="8713" max="8959" width="9.109375" style="521"/>
    <col min="8960" max="8960" width="8.6640625" style="521" bestFit="1" customWidth="1"/>
    <col min="8961" max="8961" width="62.88671875" style="521" customWidth="1"/>
    <col min="8962" max="8962" width="5.5546875" style="521" customWidth="1"/>
    <col min="8963" max="8963" width="13.33203125" style="521" customWidth="1"/>
    <col min="8964" max="8964" width="17.109375" style="521" customWidth="1"/>
    <col min="8965" max="8965" width="18.109375" style="521" bestFit="1" customWidth="1"/>
    <col min="8966" max="8967" width="9.109375" style="521"/>
    <col min="8968" max="8968" width="12.88671875" style="521" bestFit="1" customWidth="1"/>
    <col min="8969" max="9215" width="9.109375" style="521"/>
    <col min="9216" max="9216" width="8.6640625" style="521" bestFit="1" customWidth="1"/>
    <col min="9217" max="9217" width="62.88671875" style="521" customWidth="1"/>
    <col min="9218" max="9218" width="5.5546875" style="521" customWidth="1"/>
    <col min="9219" max="9219" width="13.33203125" style="521" customWidth="1"/>
    <col min="9220" max="9220" width="17.109375" style="521" customWidth="1"/>
    <col min="9221" max="9221" width="18.109375" style="521" bestFit="1" customWidth="1"/>
    <col min="9222" max="9223" width="9.109375" style="521"/>
    <col min="9224" max="9224" width="12.88671875" style="521" bestFit="1" customWidth="1"/>
    <col min="9225" max="9471" width="9.109375" style="521"/>
    <col min="9472" max="9472" width="8.6640625" style="521" bestFit="1" customWidth="1"/>
    <col min="9473" max="9473" width="62.88671875" style="521" customWidth="1"/>
    <col min="9474" max="9474" width="5.5546875" style="521" customWidth="1"/>
    <col min="9475" max="9475" width="13.33203125" style="521" customWidth="1"/>
    <col min="9476" max="9476" width="17.109375" style="521" customWidth="1"/>
    <col min="9477" max="9477" width="18.109375" style="521" bestFit="1" customWidth="1"/>
    <col min="9478" max="9479" width="9.109375" style="521"/>
    <col min="9480" max="9480" width="12.88671875" style="521" bestFit="1" customWidth="1"/>
    <col min="9481" max="9727" width="9.109375" style="521"/>
    <col min="9728" max="9728" width="8.6640625" style="521" bestFit="1" customWidth="1"/>
    <col min="9729" max="9729" width="62.88671875" style="521" customWidth="1"/>
    <col min="9730" max="9730" width="5.5546875" style="521" customWidth="1"/>
    <col min="9731" max="9731" width="13.33203125" style="521" customWidth="1"/>
    <col min="9732" max="9732" width="17.109375" style="521" customWidth="1"/>
    <col min="9733" max="9733" width="18.109375" style="521" bestFit="1" customWidth="1"/>
    <col min="9734" max="9735" width="9.109375" style="521"/>
    <col min="9736" max="9736" width="12.88671875" style="521" bestFit="1" customWidth="1"/>
    <col min="9737" max="9983" width="9.109375" style="521"/>
    <col min="9984" max="9984" width="8.6640625" style="521" bestFit="1" customWidth="1"/>
    <col min="9985" max="9985" width="62.88671875" style="521" customWidth="1"/>
    <col min="9986" max="9986" width="5.5546875" style="521" customWidth="1"/>
    <col min="9987" max="9987" width="13.33203125" style="521" customWidth="1"/>
    <col min="9988" max="9988" width="17.109375" style="521" customWidth="1"/>
    <col min="9989" max="9989" width="18.109375" style="521" bestFit="1" customWidth="1"/>
    <col min="9990" max="9991" width="9.109375" style="521"/>
    <col min="9992" max="9992" width="12.88671875" style="521" bestFit="1" customWidth="1"/>
    <col min="9993" max="10239" width="9.109375" style="521"/>
    <col min="10240" max="10240" width="8.6640625" style="521" bestFit="1" customWidth="1"/>
    <col min="10241" max="10241" width="62.88671875" style="521" customWidth="1"/>
    <col min="10242" max="10242" width="5.5546875" style="521" customWidth="1"/>
    <col min="10243" max="10243" width="13.33203125" style="521" customWidth="1"/>
    <col min="10244" max="10244" width="17.109375" style="521" customWidth="1"/>
    <col min="10245" max="10245" width="18.109375" style="521" bestFit="1" customWidth="1"/>
    <col min="10246" max="10247" width="9.109375" style="521"/>
    <col min="10248" max="10248" width="12.88671875" style="521" bestFit="1" customWidth="1"/>
    <col min="10249" max="10495" width="9.109375" style="521"/>
    <col min="10496" max="10496" width="8.6640625" style="521" bestFit="1" customWidth="1"/>
    <col min="10497" max="10497" width="62.88671875" style="521" customWidth="1"/>
    <col min="10498" max="10498" width="5.5546875" style="521" customWidth="1"/>
    <col min="10499" max="10499" width="13.33203125" style="521" customWidth="1"/>
    <col min="10500" max="10500" width="17.109375" style="521" customWidth="1"/>
    <col min="10501" max="10501" width="18.109375" style="521" bestFit="1" customWidth="1"/>
    <col min="10502" max="10503" width="9.109375" style="521"/>
    <col min="10504" max="10504" width="12.88671875" style="521" bestFit="1" customWidth="1"/>
    <col min="10505" max="10751" width="9.109375" style="521"/>
    <col min="10752" max="10752" width="8.6640625" style="521" bestFit="1" customWidth="1"/>
    <col min="10753" max="10753" width="62.88671875" style="521" customWidth="1"/>
    <col min="10754" max="10754" width="5.5546875" style="521" customWidth="1"/>
    <col min="10755" max="10755" width="13.33203125" style="521" customWidth="1"/>
    <col min="10756" max="10756" width="17.109375" style="521" customWidth="1"/>
    <col min="10757" max="10757" width="18.109375" style="521" bestFit="1" customWidth="1"/>
    <col min="10758" max="10759" width="9.109375" style="521"/>
    <col min="10760" max="10760" width="12.88671875" style="521" bestFit="1" customWidth="1"/>
    <col min="10761" max="11007" width="9.109375" style="521"/>
    <col min="11008" max="11008" width="8.6640625" style="521" bestFit="1" customWidth="1"/>
    <col min="11009" max="11009" width="62.88671875" style="521" customWidth="1"/>
    <col min="11010" max="11010" width="5.5546875" style="521" customWidth="1"/>
    <col min="11011" max="11011" width="13.33203125" style="521" customWidth="1"/>
    <col min="11012" max="11012" width="17.109375" style="521" customWidth="1"/>
    <col min="11013" max="11013" width="18.109375" style="521" bestFit="1" customWidth="1"/>
    <col min="11014" max="11015" width="9.109375" style="521"/>
    <col min="11016" max="11016" width="12.88671875" style="521" bestFit="1" customWidth="1"/>
    <col min="11017" max="11263" width="9.109375" style="521"/>
    <col min="11264" max="11264" width="8.6640625" style="521" bestFit="1" customWidth="1"/>
    <col min="11265" max="11265" width="62.88671875" style="521" customWidth="1"/>
    <col min="11266" max="11266" width="5.5546875" style="521" customWidth="1"/>
    <col min="11267" max="11267" width="13.33203125" style="521" customWidth="1"/>
    <col min="11268" max="11268" width="17.109375" style="521" customWidth="1"/>
    <col min="11269" max="11269" width="18.109375" style="521" bestFit="1" customWidth="1"/>
    <col min="11270" max="11271" width="9.109375" style="521"/>
    <col min="11272" max="11272" width="12.88671875" style="521" bestFit="1" customWidth="1"/>
    <col min="11273" max="11519" width="9.109375" style="521"/>
    <col min="11520" max="11520" width="8.6640625" style="521" bestFit="1" customWidth="1"/>
    <col min="11521" max="11521" width="62.88671875" style="521" customWidth="1"/>
    <col min="11522" max="11522" width="5.5546875" style="521" customWidth="1"/>
    <col min="11523" max="11523" width="13.33203125" style="521" customWidth="1"/>
    <col min="11524" max="11524" width="17.109375" style="521" customWidth="1"/>
    <col min="11525" max="11525" width="18.109375" style="521" bestFit="1" customWidth="1"/>
    <col min="11526" max="11527" width="9.109375" style="521"/>
    <col min="11528" max="11528" width="12.88671875" style="521" bestFit="1" customWidth="1"/>
    <col min="11529" max="11775" width="9.109375" style="521"/>
    <col min="11776" max="11776" width="8.6640625" style="521" bestFit="1" customWidth="1"/>
    <col min="11777" max="11777" width="62.88671875" style="521" customWidth="1"/>
    <col min="11778" max="11778" width="5.5546875" style="521" customWidth="1"/>
    <col min="11779" max="11779" width="13.33203125" style="521" customWidth="1"/>
    <col min="11780" max="11780" width="17.109375" style="521" customWidth="1"/>
    <col min="11781" max="11781" width="18.109375" style="521" bestFit="1" customWidth="1"/>
    <col min="11782" max="11783" width="9.109375" style="521"/>
    <col min="11784" max="11784" width="12.88671875" style="521" bestFit="1" customWidth="1"/>
    <col min="11785" max="12031" width="9.109375" style="521"/>
    <col min="12032" max="12032" width="8.6640625" style="521" bestFit="1" customWidth="1"/>
    <col min="12033" max="12033" width="62.88671875" style="521" customWidth="1"/>
    <col min="12034" max="12034" width="5.5546875" style="521" customWidth="1"/>
    <col min="12035" max="12035" width="13.33203125" style="521" customWidth="1"/>
    <col min="12036" max="12036" width="17.109375" style="521" customWidth="1"/>
    <col min="12037" max="12037" width="18.109375" style="521" bestFit="1" customWidth="1"/>
    <col min="12038" max="12039" width="9.109375" style="521"/>
    <col min="12040" max="12040" width="12.88671875" style="521" bestFit="1" customWidth="1"/>
    <col min="12041" max="12287" width="9.109375" style="521"/>
    <col min="12288" max="12288" width="8.6640625" style="521" bestFit="1" customWidth="1"/>
    <col min="12289" max="12289" width="62.88671875" style="521" customWidth="1"/>
    <col min="12290" max="12290" width="5.5546875" style="521" customWidth="1"/>
    <col min="12291" max="12291" width="13.33203125" style="521" customWidth="1"/>
    <col min="12292" max="12292" width="17.109375" style="521" customWidth="1"/>
    <col min="12293" max="12293" width="18.109375" style="521" bestFit="1" customWidth="1"/>
    <col min="12294" max="12295" width="9.109375" style="521"/>
    <col min="12296" max="12296" width="12.88671875" style="521" bestFit="1" customWidth="1"/>
    <col min="12297" max="12543" width="9.109375" style="521"/>
    <col min="12544" max="12544" width="8.6640625" style="521" bestFit="1" customWidth="1"/>
    <col min="12545" max="12545" width="62.88671875" style="521" customWidth="1"/>
    <col min="12546" max="12546" width="5.5546875" style="521" customWidth="1"/>
    <col min="12547" max="12547" width="13.33203125" style="521" customWidth="1"/>
    <col min="12548" max="12548" width="17.109375" style="521" customWidth="1"/>
    <col min="12549" max="12549" width="18.109375" style="521" bestFit="1" customWidth="1"/>
    <col min="12550" max="12551" width="9.109375" style="521"/>
    <col min="12552" max="12552" width="12.88671875" style="521" bestFit="1" customWidth="1"/>
    <col min="12553" max="12799" width="9.109375" style="521"/>
    <col min="12800" max="12800" width="8.6640625" style="521" bestFit="1" customWidth="1"/>
    <col min="12801" max="12801" width="62.88671875" style="521" customWidth="1"/>
    <col min="12802" max="12802" width="5.5546875" style="521" customWidth="1"/>
    <col min="12803" max="12803" width="13.33203125" style="521" customWidth="1"/>
    <col min="12804" max="12804" width="17.109375" style="521" customWidth="1"/>
    <col min="12805" max="12805" width="18.109375" style="521" bestFit="1" customWidth="1"/>
    <col min="12806" max="12807" width="9.109375" style="521"/>
    <col min="12808" max="12808" width="12.88671875" style="521" bestFit="1" customWidth="1"/>
    <col min="12809" max="13055" width="9.109375" style="521"/>
    <col min="13056" max="13056" width="8.6640625" style="521" bestFit="1" customWidth="1"/>
    <col min="13057" max="13057" width="62.88671875" style="521" customWidth="1"/>
    <col min="13058" max="13058" width="5.5546875" style="521" customWidth="1"/>
    <col min="13059" max="13059" width="13.33203125" style="521" customWidth="1"/>
    <col min="13060" max="13060" width="17.109375" style="521" customWidth="1"/>
    <col min="13061" max="13061" width="18.109375" style="521" bestFit="1" customWidth="1"/>
    <col min="13062" max="13063" width="9.109375" style="521"/>
    <col min="13064" max="13064" width="12.88671875" style="521" bestFit="1" customWidth="1"/>
    <col min="13065" max="13311" width="9.109375" style="521"/>
    <col min="13312" max="13312" width="8.6640625" style="521" bestFit="1" customWidth="1"/>
    <col min="13313" max="13313" width="62.88671875" style="521" customWidth="1"/>
    <col min="13314" max="13314" width="5.5546875" style="521" customWidth="1"/>
    <col min="13315" max="13315" width="13.33203125" style="521" customWidth="1"/>
    <col min="13316" max="13316" width="17.109375" style="521" customWidth="1"/>
    <col min="13317" max="13317" width="18.109375" style="521" bestFit="1" customWidth="1"/>
    <col min="13318" max="13319" width="9.109375" style="521"/>
    <col min="13320" max="13320" width="12.88671875" style="521" bestFit="1" customWidth="1"/>
    <col min="13321" max="13567" width="9.109375" style="521"/>
    <col min="13568" max="13568" width="8.6640625" style="521" bestFit="1" customWidth="1"/>
    <col min="13569" max="13569" width="62.88671875" style="521" customWidth="1"/>
    <col min="13570" max="13570" width="5.5546875" style="521" customWidth="1"/>
    <col min="13571" max="13571" width="13.33203125" style="521" customWidth="1"/>
    <col min="13572" max="13572" width="17.109375" style="521" customWidth="1"/>
    <col min="13573" max="13573" width="18.109375" style="521" bestFit="1" customWidth="1"/>
    <col min="13574" max="13575" width="9.109375" style="521"/>
    <col min="13576" max="13576" width="12.88671875" style="521" bestFit="1" customWidth="1"/>
    <col min="13577" max="13823" width="9.109375" style="521"/>
    <col min="13824" max="13824" width="8.6640625" style="521" bestFit="1" customWidth="1"/>
    <col min="13825" max="13825" width="62.88671875" style="521" customWidth="1"/>
    <col min="13826" max="13826" width="5.5546875" style="521" customWidth="1"/>
    <col min="13827" max="13827" width="13.33203125" style="521" customWidth="1"/>
    <col min="13828" max="13828" width="17.109375" style="521" customWidth="1"/>
    <col min="13829" max="13829" width="18.109375" style="521" bestFit="1" customWidth="1"/>
    <col min="13830" max="13831" width="9.109375" style="521"/>
    <col min="13832" max="13832" width="12.88671875" style="521" bestFit="1" customWidth="1"/>
    <col min="13833" max="14079" width="9.109375" style="521"/>
    <col min="14080" max="14080" width="8.6640625" style="521" bestFit="1" customWidth="1"/>
    <col min="14081" max="14081" width="62.88671875" style="521" customWidth="1"/>
    <col min="14082" max="14082" width="5.5546875" style="521" customWidth="1"/>
    <col min="14083" max="14083" width="13.33203125" style="521" customWidth="1"/>
    <col min="14084" max="14084" width="17.109375" style="521" customWidth="1"/>
    <col min="14085" max="14085" width="18.109375" style="521" bestFit="1" customWidth="1"/>
    <col min="14086" max="14087" width="9.109375" style="521"/>
    <col min="14088" max="14088" width="12.88671875" style="521" bestFit="1" customWidth="1"/>
    <col min="14089" max="14335" width="9.109375" style="521"/>
    <col min="14336" max="14336" width="8.6640625" style="521" bestFit="1" customWidth="1"/>
    <col min="14337" max="14337" width="62.88671875" style="521" customWidth="1"/>
    <col min="14338" max="14338" width="5.5546875" style="521" customWidth="1"/>
    <col min="14339" max="14339" width="13.33203125" style="521" customWidth="1"/>
    <col min="14340" max="14340" width="17.109375" style="521" customWidth="1"/>
    <col min="14341" max="14341" width="18.109375" style="521" bestFit="1" customWidth="1"/>
    <col min="14342" max="14343" width="9.109375" style="521"/>
    <col min="14344" max="14344" width="12.88671875" style="521" bestFit="1" customWidth="1"/>
    <col min="14345" max="14591" width="9.109375" style="521"/>
    <col min="14592" max="14592" width="8.6640625" style="521" bestFit="1" customWidth="1"/>
    <col min="14593" max="14593" width="62.88671875" style="521" customWidth="1"/>
    <col min="14594" max="14594" width="5.5546875" style="521" customWidth="1"/>
    <col min="14595" max="14595" width="13.33203125" style="521" customWidth="1"/>
    <col min="14596" max="14596" width="17.109375" style="521" customWidth="1"/>
    <col min="14597" max="14597" width="18.109375" style="521" bestFit="1" customWidth="1"/>
    <col min="14598" max="14599" width="9.109375" style="521"/>
    <col min="14600" max="14600" width="12.88671875" style="521" bestFit="1" customWidth="1"/>
    <col min="14601" max="14847" width="9.109375" style="521"/>
    <col min="14848" max="14848" width="8.6640625" style="521" bestFit="1" customWidth="1"/>
    <col min="14849" max="14849" width="62.88671875" style="521" customWidth="1"/>
    <col min="14850" max="14850" width="5.5546875" style="521" customWidth="1"/>
    <col min="14851" max="14851" width="13.33203125" style="521" customWidth="1"/>
    <col min="14852" max="14852" width="17.109375" style="521" customWidth="1"/>
    <col min="14853" max="14853" width="18.109375" style="521" bestFit="1" customWidth="1"/>
    <col min="14854" max="14855" width="9.109375" style="521"/>
    <col min="14856" max="14856" width="12.88671875" style="521" bestFit="1" customWidth="1"/>
    <col min="14857" max="15103" width="9.109375" style="521"/>
    <col min="15104" max="15104" width="8.6640625" style="521" bestFit="1" customWidth="1"/>
    <col min="15105" max="15105" width="62.88671875" style="521" customWidth="1"/>
    <col min="15106" max="15106" width="5.5546875" style="521" customWidth="1"/>
    <col min="15107" max="15107" width="13.33203125" style="521" customWidth="1"/>
    <col min="15108" max="15108" width="17.109375" style="521" customWidth="1"/>
    <col min="15109" max="15109" width="18.109375" style="521" bestFit="1" customWidth="1"/>
    <col min="15110" max="15111" width="9.109375" style="521"/>
    <col min="15112" max="15112" width="12.88671875" style="521" bestFit="1" customWidth="1"/>
    <col min="15113" max="15359" width="9.109375" style="521"/>
    <col min="15360" max="15360" width="8.6640625" style="521" bestFit="1" customWidth="1"/>
    <col min="15361" max="15361" width="62.88671875" style="521" customWidth="1"/>
    <col min="15362" max="15362" width="5.5546875" style="521" customWidth="1"/>
    <col min="15363" max="15363" width="13.33203125" style="521" customWidth="1"/>
    <col min="15364" max="15364" width="17.109375" style="521" customWidth="1"/>
    <col min="15365" max="15365" width="18.109375" style="521" bestFit="1" customWidth="1"/>
    <col min="15366" max="15367" width="9.109375" style="521"/>
    <col min="15368" max="15368" width="12.88671875" style="521" bestFit="1" customWidth="1"/>
    <col min="15369" max="15615" width="9.109375" style="521"/>
    <col min="15616" max="15616" width="8.6640625" style="521" bestFit="1" customWidth="1"/>
    <col min="15617" max="15617" width="62.88671875" style="521" customWidth="1"/>
    <col min="15618" max="15618" width="5.5546875" style="521" customWidth="1"/>
    <col min="15619" max="15619" width="13.33203125" style="521" customWidth="1"/>
    <col min="15620" max="15620" width="17.109375" style="521" customWidth="1"/>
    <col min="15621" max="15621" width="18.109375" style="521" bestFit="1" customWidth="1"/>
    <col min="15622" max="15623" width="9.109375" style="521"/>
    <col min="15624" max="15624" width="12.88671875" style="521" bestFit="1" customWidth="1"/>
    <col min="15625" max="15871" width="9.109375" style="521"/>
    <col min="15872" max="15872" width="8.6640625" style="521" bestFit="1" customWidth="1"/>
    <col min="15873" max="15873" width="62.88671875" style="521" customWidth="1"/>
    <col min="15874" max="15874" width="5.5546875" style="521" customWidth="1"/>
    <col min="15875" max="15875" width="13.33203125" style="521" customWidth="1"/>
    <col min="15876" max="15876" width="17.109375" style="521" customWidth="1"/>
    <col min="15877" max="15877" width="18.109375" style="521" bestFit="1" customWidth="1"/>
    <col min="15878" max="15879" width="9.109375" style="521"/>
    <col min="15880" max="15880" width="12.88671875" style="521" bestFit="1" customWidth="1"/>
    <col min="15881" max="16127" width="9.109375" style="521"/>
    <col min="16128" max="16128" width="8.6640625" style="521" bestFit="1" customWidth="1"/>
    <col min="16129" max="16129" width="62.88671875" style="521" customWidth="1"/>
    <col min="16130" max="16130" width="5.5546875" style="521" customWidth="1"/>
    <col min="16131" max="16131" width="13.33203125" style="521" customWidth="1"/>
    <col min="16132" max="16132" width="17.109375" style="521" customWidth="1"/>
    <col min="16133" max="16133" width="18.109375" style="521" bestFit="1" customWidth="1"/>
    <col min="16134" max="16135" width="9.109375" style="521"/>
    <col min="16136" max="16136" width="12.88671875" style="521" bestFit="1" customWidth="1"/>
    <col min="16137" max="16384" width="9.109375" style="521"/>
  </cols>
  <sheetData>
    <row r="1" spans="1:6" x14ac:dyDescent="0.4">
      <c r="D1" s="583"/>
      <c r="E1" s="587"/>
      <c r="F1" s="585"/>
    </row>
    <row r="2" spans="1:6" s="3" customFormat="1" ht="20.399999999999999" x14ac:dyDescent="0.4">
      <c r="A2" s="430"/>
      <c r="B2" s="340" t="s">
        <v>926</v>
      </c>
    </row>
    <row r="3" spans="1:6" s="3" customFormat="1" x14ac:dyDescent="0.4"/>
    <row r="4" spans="1:6" s="3" customFormat="1" ht="20.399999999999999" x14ac:dyDescent="0.4">
      <c r="A4" s="512"/>
      <c r="B4" s="693" t="s">
        <v>974</v>
      </c>
      <c r="C4" s="693"/>
      <c r="D4" s="693"/>
      <c r="E4" s="693"/>
      <c r="F4" s="512"/>
    </row>
    <row r="6" spans="1:6" x14ac:dyDescent="0.4">
      <c r="A6" s="2"/>
      <c r="B6" s="694" t="s">
        <v>963</v>
      </c>
      <c r="C6" s="694"/>
      <c r="D6" s="694"/>
      <c r="E6" s="2"/>
      <c r="F6" s="2"/>
    </row>
    <row r="7" spans="1:6" x14ac:dyDescent="0.4">
      <c r="A7" s="166"/>
      <c r="B7" s="2"/>
      <c r="C7" s="2"/>
      <c r="D7" s="588"/>
      <c r="E7" s="589"/>
      <c r="F7" s="589"/>
    </row>
    <row r="8" spans="1:6" s="529" customFormat="1" ht="33.6" x14ac:dyDescent="0.3">
      <c r="A8" s="524" t="s">
        <v>11</v>
      </c>
      <c r="B8" s="525" t="s">
        <v>12</v>
      </c>
      <c r="C8" s="590" t="s">
        <v>528</v>
      </c>
      <c r="D8" s="591" t="s">
        <v>14</v>
      </c>
      <c r="E8" s="592" t="s">
        <v>873</v>
      </c>
      <c r="F8" s="592" t="s">
        <v>874</v>
      </c>
    </row>
    <row r="9" spans="1:6" x14ac:dyDescent="0.4">
      <c r="A9" s="530" t="s">
        <v>17</v>
      </c>
      <c r="B9" s="531" t="s">
        <v>559</v>
      </c>
      <c r="C9" s="532"/>
      <c r="D9" s="593"/>
      <c r="E9" s="594"/>
      <c r="F9" s="575"/>
    </row>
    <row r="10" spans="1:6" x14ac:dyDescent="0.4">
      <c r="A10" s="43" t="s">
        <v>19</v>
      </c>
      <c r="B10" s="448" t="s">
        <v>531</v>
      </c>
      <c r="C10" s="561" t="s">
        <v>21</v>
      </c>
      <c r="D10" s="595" t="s">
        <v>560</v>
      </c>
      <c r="E10" s="596"/>
      <c r="F10" s="575"/>
    </row>
    <row r="11" spans="1:6" x14ac:dyDescent="0.4">
      <c r="A11" s="537"/>
      <c r="B11" s="538" t="s">
        <v>561</v>
      </c>
      <c r="C11" s="119"/>
      <c r="D11" s="574"/>
      <c r="E11" s="575"/>
      <c r="F11" s="575"/>
    </row>
    <row r="12" spans="1:6" x14ac:dyDescent="0.4">
      <c r="A12" s="540"/>
      <c r="B12" s="541"/>
      <c r="C12" s="119"/>
      <c r="D12" s="574"/>
      <c r="E12" s="575"/>
      <c r="F12" s="575"/>
    </row>
    <row r="13" spans="1:6" x14ac:dyDescent="0.4">
      <c r="A13" s="543" t="s">
        <v>22</v>
      </c>
      <c r="B13" s="544" t="s">
        <v>23</v>
      </c>
      <c r="C13" s="597"/>
      <c r="D13" s="574"/>
      <c r="E13" s="575"/>
      <c r="F13" s="575"/>
    </row>
    <row r="14" spans="1:6" x14ac:dyDescent="0.4">
      <c r="A14" s="377" t="s">
        <v>24</v>
      </c>
      <c r="B14" s="521" t="s">
        <v>534</v>
      </c>
      <c r="C14" s="561" t="s">
        <v>21</v>
      </c>
      <c r="D14" s="595" t="s">
        <v>560</v>
      </c>
      <c r="E14" s="596"/>
      <c r="F14" s="575"/>
    </row>
    <row r="15" spans="1:6" x14ac:dyDescent="0.4">
      <c r="A15" s="540"/>
      <c r="B15" s="538" t="s">
        <v>562</v>
      </c>
      <c r="C15" s="119"/>
      <c r="D15" s="574"/>
      <c r="E15" s="575"/>
      <c r="F15" s="575"/>
    </row>
    <row r="16" spans="1:6" x14ac:dyDescent="0.4">
      <c r="A16" s="540"/>
      <c r="B16" s="541"/>
      <c r="C16" s="119"/>
      <c r="D16" s="574"/>
      <c r="E16" s="575"/>
      <c r="F16" s="575"/>
    </row>
    <row r="17" spans="1:6" x14ac:dyDescent="0.4">
      <c r="A17" s="545" t="s">
        <v>26</v>
      </c>
      <c r="B17" s="27" t="s">
        <v>27</v>
      </c>
      <c r="C17" s="119"/>
      <c r="D17" s="574"/>
      <c r="E17" s="575"/>
      <c r="F17" s="575"/>
    </row>
    <row r="18" spans="1:6" ht="50.4" x14ac:dyDescent="0.4">
      <c r="A18" s="377" t="s">
        <v>28</v>
      </c>
      <c r="B18" s="67" t="s">
        <v>563</v>
      </c>
      <c r="C18" s="119" t="s">
        <v>967</v>
      </c>
      <c r="D18" s="547">
        <v>398.19</v>
      </c>
      <c r="E18" s="547">
        <f>+'BPU AMENAGEMENT EXTERIEUR '!E18</f>
        <v>0</v>
      </c>
      <c r="F18" s="547">
        <f>+D18*E18</f>
        <v>0</v>
      </c>
    </row>
    <row r="19" spans="1:6" x14ac:dyDescent="0.4">
      <c r="A19" s="379" t="s">
        <v>31</v>
      </c>
      <c r="B19" s="546" t="s">
        <v>32</v>
      </c>
      <c r="C19" s="119"/>
      <c r="D19" s="547"/>
      <c r="E19" s="547"/>
      <c r="F19" s="547"/>
    </row>
    <row r="20" spans="1:6" ht="17.399999999999999" x14ac:dyDescent="0.4">
      <c r="A20" s="377" t="s">
        <v>35</v>
      </c>
      <c r="B20" s="67" t="s">
        <v>36</v>
      </c>
      <c r="C20" s="119" t="s">
        <v>967</v>
      </c>
      <c r="D20" s="557">
        <f>D18</f>
        <v>398.19</v>
      </c>
      <c r="E20" s="557">
        <f>+'BPU AMENAGEMENT EXTERIEUR '!E21</f>
        <v>0</v>
      </c>
      <c r="F20" s="557">
        <f>+D20*E20</f>
        <v>0</v>
      </c>
    </row>
    <row r="21" spans="1:6" x14ac:dyDescent="0.4">
      <c r="A21" s="537"/>
      <c r="B21" s="75" t="s">
        <v>565</v>
      </c>
      <c r="C21" s="119"/>
      <c r="D21" s="547"/>
      <c r="E21" s="72"/>
      <c r="F21" s="547"/>
    </row>
    <row r="22" spans="1:6" x14ac:dyDescent="0.4">
      <c r="A22" s="549" t="s">
        <v>38</v>
      </c>
      <c r="B22" s="550" t="s">
        <v>566</v>
      </c>
      <c r="C22" s="119"/>
      <c r="D22" s="547"/>
      <c r="E22" s="72"/>
      <c r="F22" s="557"/>
    </row>
    <row r="23" spans="1:6" x14ac:dyDescent="0.4">
      <c r="A23" s="537" t="s">
        <v>40</v>
      </c>
      <c r="B23" s="448" t="s">
        <v>567</v>
      </c>
      <c r="C23" s="119"/>
      <c r="D23" s="547"/>
      <c r="E23" s="72"/>
      <c r="F23" s="547"/>
    </row>
    <row r="24" spans="1:6" x14ac:dyDescent="0.4">
      <c r="A24" s="551" t="s">
        <v>51</v>
      </c>
      <c r="B24" s="61" t="s">
        <v>98</v>
      </c>
      <c r="C24" s="119"/>
      <c r="D24" s="547"/>
      <c r="E24" s="72"/>
      <c r="F24" s="547"/>
    </row>
    <row r="25" spans="1:6" ht="33.6" x14ac:dyDescent="0.4">
      <c r="A25" s="537" t="s">
        <v>54</v>
      </c>
      <c r="B25" s="552" t="s">
        <v>598</v>
      </c>
      <c r="C25" s="119" t="s">
        <v>967</v>
      </c>
      <c r="D25" s="72">
        <f>(2*0.3*0.3*3.1)+(0.6*0.6*0.2*2)+(0.25*4.5*1.8)</f>
        <v>2.7269999999999999</v>
      </c>
      <c r="E25" s="72">
        <f>+'BPU AMENAGEMENT EXTERIEUR '!E26</f>
        <v>0</v>
      </c>
      <c r="F25" s="547">
        <f>+D25*E25</f>
        <v>0</v>
      </c>
    </row>
    <row r="26" spans="1:6" x14ac:dyDescent="0.4">
      <c r="A26" s="537"/>
      <c r="B26" s="75" t="s">
        <v>816</v>
      </c>
      <c r="C26" s="119"/>
      <c r="D26" s="547"/>
      <c r="E26" s="72"/>
      <c r="F26" s="547"/>
    </row>
    <row r="27" spans="1:6" x14ac:dyDescent="0.4">
      <c r="A27" s="553" t="s">
        <v>122</v>
      </c>
      <c r="B27" s="554" t="s">
        <v>238</v>
      </c>
      <c r="C27" s="561"/>
      <c r="D27" s="557"/>
      <c r="E27" s="72"/>
      <c r="F27" s="557"/>
    </row>
    <row r="28" spans="1:6" x14ac:dyDescent="0.4">
      <c r="A28" s="553" t="s">
        <v>124</v>
      </c>
      <c r="B28" s="558" t="s">
        <v>240</v>
      </c>
      <c r="C28" s="561"/>
      <c r="D28" s="557"/>
      <c r="E28" s="72"/>
      <c r="F28" s="547"/>
    </row>
    <row r="29" spans="1:6" ht="33.6" x14ac:dyDescent="0.4">
      <c r="A29" s="559" t="s">
        <v>568</v>
      </c>
      <c r="B29" s="560" t="s">
        <v>876</v>
      </c>
      <c r="C29" s="561" t="s">
        <v>137</v>
      </c>
      <c r="D29" s="557">
        <v>90.5</v>
      </c>
      <c r="E29" s="72">
        <f>+'BPU AMENAGEMENT EXTERIEUR '!E30</f>
        <v>0</v>
      </c>
      <c r="F29" s="547">
        <f>+D29*E29</f>
        <v>0</v>
      </c>
    </row>
    <row r="30" spans="1:6" x14ac:dyDescent="0.4">
      <c r="A30" s="553" t="s">
        <v>127</v>
      </c>
      <c r="B30" s="558" t="s">
        <v>569</v>
      </c>
      <c r="C30" s="561"/>
      <c r="D30" s="557"/>
      <c r="E30" s="72"/>
      <c r="F30" s="547"/>
    </row>
    <row r="31" spans="1:6" x14ac:dyDescent="0.4">
      <c r="A31" s="559" t="s">
        <v>570</v>
      </c>
      <c r="B31" s="560" t="s">
        <v>869</v>
      </c>
      <c r="C31" s="561" t="s">
        <v>137</v>
      </c>
      <c r="D31" s="557">
        <v>21.5</v>
      </c>
      <c r="E31" s="72">
        <f>+'BPU AMENAGEMENT EXTERIEUR '!E32</f>
        <v>0</v>
      </c>
      <c r="F31" s="557">
        <f>+D31*E31</f>
        <v>0</v>
      </c>
    </row>
    <row r="32" spans="1:6" x14ac:dyDescent="0.4">
      <c r="A32" s="559"/>
      <c r="B32" s="562" t="s">
        <v>571</v>
      </c>
      <c r="C32" s="561"/>
      <c r="D32" s="557"/>
      <c r="E32" s="72"/>
      <c r="F32" s="547"/>
    </row>
    <row r="33" spans="1:8" x14ac:dyDescent="0.4">
      <c r="A33" s="537"/>
      <c r="B33" s="43"/>
      <c r="C33" s="119"/>
      <c r="D33" s="547"/>
      <c r="E33" s="72"/>
      <c r="F33" s="557"/>
    </row>
    <row r="34" spans="1:8" x14ac:dyDescent="0.4">
      <c r="A34" s="563" t="s">
        <v>132</v>
      </c>
      <c r="B34" s="564" t="s">
        <v>253</v>
      </c>
      <c r="C34" s="119"/>
      <c r="D34" s="547"/>
      <c r="E34" s="72"/>
      <c r="F34" s="547"/>
    </row>
    <row r="35" spans="1:8" x14ac:dyDescent="0.4">
      <c r="A35" s="559" t="s">
        <v>134</v>
      </c>
      <c r="B35" s="417" t="s">
        <v>875</v>
      </c>
      <c r="C35" s="561" t="s">
        <v>355</v>
      </c>
      <c r="D35" s="557">
        <v>1</v>
      </c>
      <c r="E35" s="72">
        <f>+'BPU AMENAGEMENT EXTERIEUR '!E36</f>
        <v>0</v>
      </c>
      <c r="F35" s="547">
        <f>+D35*E35</f>
        <v>0</v>
      </c>
    </row>
    <row r="36" spans="1:8" x14ac:dyDescent="0.4">
      <c r="A36" s="537"/>
      <c r="B36" s="562" t="s">
        <v>572</v>
      </c>
      <c r="C36" s="561"/>
      <c r="D36" s="598"/>
      <c r="E36" s="72"/>
      <c r="F36" s="547"/>
    </row>
    <row r="37" spans="1:8" x14ac:dyDescent="0.4">
      <c r="A37" s="537"/>
      <c r="B37" s="43"/>
      <c r="C37" s="119"/>
      <c r="D37" s="574"/>
      <c r="E37" s="72"/>
      <c r="F37" s="557"/>
    </row>
    <row r="38" spans="1:8" x14ac:dyDescent="0.4">
      <c r="A38" s="563" t="s">
        <v>148</v>
      </c>
      <c r="B38" s="564" t="s">
        <v>349</v>
      </c>
      <c r="C38" s="561"/>
      <c r="D38" s="599"/>
      <c r="E38" s="72"/>
      <c r="F38" s="575"/>
    </row>
    <row r="39" spans="1:8" x14ac:dyDescent="0.4">
      <c r="A39" s="553" t="s">
        <v>150</v>
      </c>
      <c r="B39" s="554" t="s">
        <v>352</v>
      </c>
      <c r="C39" s="561"/>
      <c r="D39" s="574"/>
      <c r="E39" s="72"/>
      <c r="F39" s="575"/>
    </row>
    <row r="40" spans="1:8" ht="27.75" customHeight="1" x14ac:dyDescent="0.4">
      <c r="A40" s="556" t="s">
        <v>153</v>
      </c>
      <c r="B40" s="600" t="s">
        <v>574</v>
      </c>
      <c r="C40" s="561"/>
      <c r="D40" s="595" t="s">
        <v>602</v>
      </c>
      <c r="E40" s="72"/>
      <c r="F40" s="601"/>
    </row>
    <row r="41" spans="1:8" x14ac:dyDescent="0.4">
      <c r="A41" s="559"/>
      <c r="B41" s="602"/>
      <c r="C41" s="119"/>
      <c r="D41" s="603"/>
      <c r="E41" s="72"/>
      <c r="F41" s="604"/>
    </row>
    <row r="42" spans="1:8" s="3" customFormat="1" x14ac:dyDescent="0.4">
      <c r="A42" s="553" t="s">
        <v>550</v>
      </c>
      <c r="B42" s="40" t="s">
        <v>363</v>
      </c>
      <c r="C42" s="57"/>
      <c r="D42" s="72"/>
      <c r="E42" s="72"/>
      <c r="F42" s="575"/>
      <c r="H42" s="30"/>
    </row>
    <row r="43" spans="1:8" s="3" customFormat="1" ht="33.6" x14ac:dyDescent="0.4">
      <c r="A43" s="559" t="s">
        <v>551</v>
      </c>
      <c r="B43" s="394" t="s">
        <v>948</v>
      </c>
      <c r="C43" s="386" t="s">
        <v>683</v>
      </c>
      <c r="D43" s="547">
        <v>1</v>
      </c>
      <c r="E43" s="72">
        <f>+'BPU AMENAGEMENT EXTERIEUR '!E44</f>
        <v>0</v>
      </c>
      <c r="F43" s="547">
        <f>+D43*E43</f>
        <v>0</v>
      </c>
      <c r="H43" s="30"/>
    </row>
    <row r="44" spans="1:8" x14ac:dyDescent="0.4">
      <c r="A44" s="559" t="s">
        <v>550</v>
      </c>
      <c r="B44" s="61" t="s">
        <v>573</v>
      </c>
      <c r="C44" s="119"/>
      <c r="D44" s="547"/>
      <c r="E44" s="72"/>
      <c r="F44" s="547"/>
    </row>
    <row r="45" spans="1:8" x14ac:dyDescent="0.4">
      <c r="A45" s="559" t="s">
        <v>554</v>
      </c>
      <c r="B45" s="448" t="s">
        <v>684</v>
      </c>
      <c r="C45" s="119" t="s">
        <v>258</v>
      </c>
      <c r="D45" s="547">
        <v>1</v>
      </c>
      <c r="E45" s="72">
        <f>+'BPU AMENAGEMENT EXTERIEUR '!E47</f>
        <v>0</v>
      </c>
      <c r="F45" s="547">
        <f>+D45*E45</f>
        <v>0</v>
      </c>
    </row>
    <row r="46" spans="1:8" x14ac:dyDescent="0.4">
      <c r="A46" s="559" t="s">
        <v>613</v>
      </c>
      <c r="B46" s="448" t="s">
        <v>685</v>
      </c>
      <c r="C46" s="119" t="s">
        <v>94</v>
      </c>
      <c r="D46" s="547">
        <v>1</v>
      </c>
      <c r="E46" s="72">
        <f>+'BPU AMENAGEMENT EXTERIEUR '!E48</f>
        <v>0</v>
      </c>
      <c r="F46" s="547">
        <f>+D46*E46</f>
        <v>0</v>
      </c>
    </row>
    <row r="47" spans="1:8" x14ac:dyDescent="0.4">
      <c r="A47" s="559" t="s">
        <v>614</v>
      </c>
      <c r="B47" s="448" t="s">
        <v>575</v>
      </c>
      <c r="C47" s="119" t="s">
        <v>683</v>
      </c>
      <c r="D47" s="557">
        <v>1</v>
      </c>
      <c r="E47" s="72">
        <f>+'BPU AMENAGEMENT EXTERIEUR '!E49</f>
        <v>0</v>
      </c>
      <c r="F47" s="557">
        <f>+D47*E47</f>
        <v>0</v>
      </c>
    </row>
    <row r="48" spans="1:8" x14ac:dyDescent="0.4">
      <c r="A48" s="537"/>
      <c r="B48" s="572" t="s">
        <v>576</v>
      </c>
      <c r="C48" s="119"/>
      <c r="D48" s="574"/>
      <c r="E48" s="72"/>
      <c r="F48" s="575"/>
    </row>
    <row r="49" spans="1:6" x14ac:dyDescent="0.4">
      <c r="A49" s="521"/>
      <c r="C49" s="605"/>
      <c r="D49" s="599"/>
      <c r="E49" s="72"/>
      <c r="F49" s="575"/>
    </row>
    <row r="50" spans="1:6" x14ac:dyDescent="0.4">
      <c r="A50" s="551" t="s">
        <v>190</v>
      </c>
      <c r="B50" s="61" t="s">
        <v>577</v>
      </c>
      <c r="C50" s="119"/>
      <c r="D50" s="574"/>
      <c r="E50" s="72"/>
      <c r="F50" s="575"/>
    </row>
    <row r="51" spans="1:6" x14ac:dyDescent="0.4">
      <c r="A51" s="551" t="s">
        <v>192</v>
      </c>
      <c r="B51" s="61" t="s">
        <v>695</v>
      </c>
      <c r="C51" s="119"/>
      <c r="D51" s="574"/>
      <c r="E51" s="72"/>
      <c r="F51" s="575"/>
    </row>
    <row r="52" spans="1:6" ht="17.399999999999999" x14ac:dyDescent="0.4">
      <c r="A52" s="576" t="s">
        <v>193</v>
      </c>
      <c r="B52" s="67" t="s">
        <v>578</v>
      </c>
      <c r="C52" s="119" t="s">
        <v>967</v>
      </c>
      <c r="D52" s="547">
        <v>27</v>
      </c>
      <c r="E52" s="547">
        <f>+'BPU AMENAGEMENT EXTERIEUR '!E54</f>
        <v>0</v>
      </c>
      <c r="F52" s="547">
        <f t="shared" ref="F52:F59" si="0">+D52*E52</f>
        <v>0</v>
      </c>
    </row>
    <row r="53" spans="1:6" ht="17.399999999999999" x14ac:dyDescent="0.4">
      <c r="A53" s="576" t="s">
        <v>195</v>
      </c>
      <c r="B53" s="67" t="s">
        <v>696</v>
      </c>
      <c r="C53" s="119" t="s">
        <v>967</v>
      </c>
      <c r="D53" s="547">
        <v>1.6</v>
      </c>
      <c r="E53" s="547">
        <f>+'BPU AMENAGEMENT EXTERIEUR '!E55</f>
        <v>0</v>
      </c>
      <c r="F53" s="547">
        <f t="shared" si="0"/>
        <v>0</v>
      </c>
    </row>
    <row r="54" spans="1:6" x14ac:dyDescent="0.4">
      <c r="A54" s="576" t="s">
        <v>197</v>
      </c>
      <c r="B54" s="67" t="s">
        <v>877</v>
      </c>
      <c r="C54" s="119" t="s">
        <v>137</v>
      </c>
      <c r="D54" s="557">
        <v>72</v>
      </c>
      <c r="E54" s="557">
        <f>+'BPU AMENAGEMENT EXTERIEUR '!E56</f>
        <v>0</v>
      </c>
      <c r="F54" s="557">
        <f t="shared" si="0"/>
        <v>0</v>
      </c>
    </row>
    <row r="55" spans="1:6" x14ac:dyDescent="0.4">
      <c r="A55" s="576" t="s">
        <v>199</v>
      </c>
      <c r="B55" s="67" t="s">
        <v>697</v>
      </c>
      <c r="C55" s="119" t="s">
        <v>258</v>
      </c>
      <c r="D55" s="547">
        <v>4</v>
      </c>
      <c r="E55" s="547">
        <f>+'BPU AMENAGEMENT EXTERIEUR '!E57</f>
        <v>0</v>
      </c>
      <c r="F55" s="547">
        <f t="shared" si="0"/>
        <v>0</v>
      </c>
    </row>
    <row r="56" spans="1:6" s="579" customFormat="1" ht="17.399999999999999" x14ac:dyDescent="0.3">
      <c r="A56" s="576" t="s">
        <v>201</v>
      </c>
      <c r="B56" s="67" t="s">
        <v>815</v>
      </c>
      <c r="C56" s="119" t="s">
        <v>968</v>
      </c>
      <c r="D56" s="547">
        <v>75</v>
      </c>
      <c r="E56" s="547">
        <f>+'BPU AMENAGEMENT EXTERIEUR '!E58</f>
        <v>0</v>
      </c>
      <c r="F56" s="547">
        <f t="shared" si="0"/>
        <v>0</v>
      </c>
    </row>
    <row r="57" spans="1:6" s="579" customFormat="1" x14ac:dyDescent="0.3">
      <c r="A57" s="576" t="s">
        <v>217</v>
      </c>
      <c r="B57" s="67" t="s">
        <v>579</v>
      </c>
      <c r="C57" s="119" t="s">
        <v>94</v>
      </c>
      <c r="D57" s="547">
        <v>1</v>
      </c>
      <c r="E57" s="547">
        <f>+'BPU AMENAGEMENT EXTERIEUR '!E59</f>
        <v>0</v>
      </c>
      <c r="F57" s="547">
        <f t="shared" si="0"/>
        <v>0</v>
      </c>
    </row>
    <row r="58" spans="1:6" s="579" customFormat="1" x14ac:dyDescent="0.3">
      <c r="A58" s="576" t="s">
        <v>555</v>
      </c>
      <c r="B58" s="67" t="s">
        <v>924</v>
      </c>
      <c r="C58" s="119" t="s">
        <v>21</v>
      </c>
      <c r="D58" s="547">
        <v>1</v>
      </c>
      <c r="E58" s="547">
        <f>+'BPU AMENAGEMENT EXTERIEUR '!E60</f>
        <v>0</v>
      </c>
      <c r="F58" s="547">
        <f t="shared" si="0"/>
        <v>0</v>
      </c>
    </row>
    <row r="59" spans="1:6" s="579" customFormat="1" x14ac:dyDescent="0.3">
      <c r="A59" s="576" t="s">
        <v>556</v>
      </c>
      <c r="B59" s="67" t="s">
        <v>599</v>
      </c>
      <c r="C59" s="119" t="s">
        <v>137</v>
      </c>
      <c r="D59" s="557">
        <v>115</v>
      </c>
      <c r="E59" s="557">
        <f>+'BPU AMENAGEMENT EXTERIEUR '!E61</f>
        <v>0</v>
      </c>
      <c r="F59" s="557">
        <f t="shared" si="0"/>
        <v>0</v>
      </c>
    </row>
    <row r="60" spans="1:6" s="579" customFormat="1" x14ac:dyDescent="0.3">
      <c r="A60" s="576" t="s">
        <v>557</v>
      </c>
      <c r="B60" s="70" t="s">
        <v>580</v>
      </c>
      <c r="C60" s="580"/>
      <c r="D60" s="547"/>
      <c r="E60" s="72"/>
      <c r="F60" s="547"/>
    </row>
    <row r="61" spans="1:6" s="579" customFormat="1" ht="17.399999999999999" x14ac:dyDescent="0.4">
      <c r="A61" s="537" t="s">
        <v>608</v>
      </c>
      <c r="B61" s="67" t="s">
        <v>581</v>
      </c>
      <c r="C61" s="119" t="s">
        <v>968</v>
      </c>
      <c r="D61" s="547">
        <v>480</v>
      </c>
      <c r="E61" s="547">
        <f>+'BPU AMENAGEMENT EXTERIEUR '!E63</f>
        <v>0</v>
      </c>
      <c r="F61" s="547">
        <f>+D61*E61</f>
        <v>0</v>
      </c>
    </row>
    <row r="62" spans="1:6" s="579" customFormat="1" x14ac:dyDescent="0.4">
      <c r="A62" s="537" t="s">
        <v>609</v>
      </c>
      <c r="B62" s="67" t="s">
        <v>597</v>
      </c>
      <c r="C62" s="580" t="s">
        <v>21</v>
      </c>
      <c r="D62" s="557">
        <v>1</v>
      </c>
      <c r="E62" s="547">
        <f>+'BPU AMENAGEMENT EXTERIEUR '!E64</f>
        <v>0</v>
      </c>
      <c r="F62" s="547">
        <f>+D62*E62</f>
        <v>0</v>
      </c>
    </row>
    <row r="63" spans="1:6" s="579" customFormat="1" ht="33.6" x14ac:dyDescent="0.3">
      <c r="A63" s="533" t="s">
        <v>922</v>
      </c>
      <c r="B63" s="67" t="s">
        <v>962</v>
      </c>
      <c r="C63" s="581" t="s">
        <v>137</v>
      </c>
      <c r="D63" s="547">
        <v>251</v>
      </c>
      <c r="E63" s="557">
        <f>+'BPU AMENAGEMENT EXTERIEUR '!E65</f>
        <v>0</v>
      </c>
      <c r="F63" s="557">
        <f>+D63*E63</f>
        <v>0</v>
      </c>
    </row>
    <row r="64" spans="1:6" s="579" customFormat="1" x14ac:dyDescent="0.4">
      <c r="A64" s="537" t="s">
        <v>923</v>
      </c>
      <c r="B64" s="67" t="s">
        <v>872</v>
      </c>
      <c r="C64" s="580" t="s">
        <v>21</v>
      </c>
      <c r="D64" s="547">
        <v>1</v>
      </c>
      <c r="E64" s="547">
        <f>+'BPU AMENAGEMENT EXTERIEUR '!E66</f>
        <v>0</v>
      </c>
      <c r="F64" s="547">
        <f>+D64*E64</f>
        <v>0</v>
      </c>
    </row>
    <row r="65" spans="1:6" s="579" customFormat="1" x14ac:dyDescent="0.4">
      <c r="A65" s="688" t="s">
        <v>979</v>
      </c>
      <c r="B65" s="689" t="s">
        <v>984</v>
      </c>
      <c r="C65" s="690"/>
      <c r="D65" s="691"/>
      <c r="E65" s="691"/>
      <c r="F65" s="691">
        <f t="shared" ref="F65:F67" si="1">+D65*E65</f>
        <v>0</v>
      </c>
    </row>
    <row r="66" spans="1:6" s="579" customFormat="1" ht="84" x14ac:dyDescent="0.4">
      <c r="A66" s="688" t="s">
        <v>980</v>
      </c>
      <c r="B66" s="692" t="s">
        <v>985</v>
      </c>
      <c r="C66" s="690" t="s">
        <v>21</v>
      </c>
      <c r="D66" s="691">
        <v>1</v>
      </c>
      <c r="E66" s="691">
        <f>'BPU AMENAGEMENT EXTERIEUR '!E68</f>
        <v>0</v>
      </c>
      <c r="F66" s="691">
        <f t="shared" si="1"/>
        <v>0</v>
      </c>
    </row>
    <row r="67" spans="1:6" s="579" customFormat="1" x14ac:dyDescent="0.4">
      <c r="A67" s="688" t="s">
        <v>981</v>
      </c>
      <c r="B67" s="692" t="s">
        <v>982</v>
      </c>
      <c r="C67" s="690" t="s">
        <v>21</v>
      </c>
      <c r="D67" s="691">
        <v>1</v>
      </c>
      <c r="E67" s="691">
        <f>'BPU AMENAGEMENT EXTERIEUR '!E69</f>
        <v>0</v>
      </c>
      <c r="F67" s="691">
        <f t="shared" si="1"/>
        <v>0</v>
      </c>
    </row>
    <row r="68" spans="1:6" x14ac:dyDescent="0.4">
      <c r="A68" s="537"/>
      <c r="B68" s="606" t="s">
        <v>615</v>
      </c>
      <c r="C68" s="561"/>
      <c r="D68" s="598"/>
      <c r="E68" s="607"/>
      <c r="F68" s="575"/>
    </row>
    <row r="69" spans="1:6" ht="33.6" x14ac:dyDescent="0.4">
      <c r="A69" s="537"/>
      <c r="B69" s="608" t="s">
        <v>583</v>
      </c>
      <c r="C69" s="609"/>
      <c r="D69" s="610"/>
      <c r="E69" s="611"/>
      <c r="F69" s="612">
        <f>+SUM(F18:F68)</f>
        <v>0</v>
      </c>
    </row>
    <row r="71" spans="1:6" x14ac:dyDescent="0.4">
      <c r="E71" s="705"/>
      <c r="F71" s="705"/>
    </row>
    <row r="82" spans="2:6" s="582" customFormat="1" x14ac:dyDescent="0.4">
      <c r="B82" s="521"/>
      <c r="C82" s="521"/>
      <c r="D82" s="613"/>
      <c r="E82" s="614"/>
      <c r="F82" s="615"/>
    </row>
    <row r="83" spans="2:6" s="582" customFormat="1" x14ac:dyDescent="0.4">
      <c r="B83" s="521"/>
      <c r="C83" s="521"/>
      <c r="D83" s="613"/>
      <c r="E83" s="614"/>
      <c r="F83" s="615"/>
    </row>
    <row r="84" spans="2:6" s="582" customFormat="1" x14ac:dyDescent="0.4">
      <c r="B84" s="521"/>
      <c r="C84" s="521"/>
      <c r="D84" s="613"/>
      <c r="E84" s="614"/>
      <c r="F84" s="615"/>
    </row>
    <row r="85" spans="2:6" s="582" customFormat="1" x14ac:dyDescent="0.4">
      <c r="B85" s="521"/>
      <c r="C85" s="521"/>
      <c r="D85" s="613"/>
      <c r="E85" s="614"/>
      <c r="F85" s="615"/>
    </row>
    <row r="86" spans="2:6" s="582" customFormat="1" x14ac:dyDescent="0.4">
      <c r="B86" s="521"/>
      <c r="C86" s="521"/>
      <c r="D86" s="613"/>
      <c r="E86" s="614"/>
      <c r="F86" s="615"/>
    </row>
    <row r="87" spans="2:6" s="582" customFormat="1" x14ac:dyDescent="0.4">
      <c r="B87" s="521"/>
      <c r="C87" s="521"/>
      <c r="D87" s="613"/>
      <c r="E87" s="614"/>
      <c r="F87" s="615"/>
    </row>
    <row r="88" spans="2:6" s="582" customFormat="1" x14ac:dyDescent="0.4">
      <c r="B88" s="521"/>
      <c r="C88" s="521"/>
      <c r="D88" s="613"/>
      <c r="E88" s="614"/>
      <c r="F88" s="615"/>
    </row>
    <row r="89" spans="2:6" s="582" customFormat="1" x14ac:dyDescent="0.4">
      <c r="B89" s="521"/>
      <c r="C89" s="521"/>
      <c r="D89" s="613"/>
      <c r="E89" s="614"/>
      <c r="F89" s="615"/>
    </row>
    <row r="90" spans="2:6" s="582" customFormat="1" x14ac:dyDescent="0.4">
      <c r="B90" s="521"/>
      <c r="C90" s="521"/>
      <c r="D90" s="613"/>
      <c r="E90" s="614"/>
      <c r="F90" s="615"/>
    </row>
    <row r="91" spans="2:6" s="582" customFormat="1" x14ac:dyDescent="0.4">
      <c r="B91" s="521"/>
      <c r="C91" s="521"/>
      <c r="D91" s="613"/>
      <c r="E91" s="614"/>
      <c r="F91" s="615"/>
    </row>
    <row r="92" spans="2:6" s="582" customFormat="1" x14ac:dyDescent="0.4">
      <c r="B92" s="521"/>
      <c r="C92" s="521"/>
      <c r="D92" s="613"/>
      <c r="E92" s="614"/>
      <c r="F92" s="615"/>
    </row>
    <row r="93" spans="2:6" s="582" customFormat="1" x14ac:dyDescent="0.4">
      <c r="B93" s="521"/>
      <c r="C93" s="521"/>
      <c r="D93" s="613"/>
      <c r="E93" s="614"/>
      <c r="F93" s="615"/>
    </row>
    <row r="94" spans="2:6" s="582" customFormat="1" x14ac:dyDescent="0.4">
      <c r="B94" s="521"/>
      <c r="C94" s="521"/>
      <c r="D94" s="613"/>
      <c r="E94" s="614"/>
      <c r="F94" s="615"/>
    </row>
    <row r="95" spans="2:6" s="582" customFormat="1" x14ac:dyDescent="0.4">
      <c r="B95" s="521"/>
      <c r="C95" s="521"/>
      <c r="D95" s="613"/>
      <c r="E95" s="614"/>
      <c r="F95" s="615"/>
    </row>
    <row r="96" spans="2:6" s="582" customFormat="1" x14ac:dyDescent="0.4">
      <c r="B96" s="521"/>
      <c r="C96" s="521"/>
      <c r="D96" s="613"/>
      <c r="E96" s="614"/>
      <c r="F96" s="615"/>
    </row>
    <row r="97" spans="2:6" s="582" customFormat="1" x14ac:dyDescent="0.4">
      <c r="B97" s="521"/>
      <c r="C97" s="521"/>
      <c r="D97" s="613"/>
      <c r="E97" s="614"/>
      <c r="F97" s="615"/>
    </row>
    <row r="98" spans="2:6" s="582" customFormat="1" x14ac:dyDescent="0.4">
      <c r="B98" s="521"/>
      <c r="C98" s="521"/>
      <c r="D98" s="613"/>
      <c r="E98" s="614"/>
      <c r="F98" s="615"/>
    </row>
    <row r="99" spans="2:6" s="582" customFormat="1" x14ac:dyDescent="0.4">
      <c r="B99" s="521"/>
      <c r="C99" s="521"/>
      <c r="D99" s="613"/>
      <c r="E99" s="614"/>
      <c r="F99" s="615"/>
    </row>
    <row r="100" spans="2:6" s="582" customFormat="1" x14ac:dyDescent="0.4">
      <c r="B100" s="521"/>
      <c r="C100" s="521"/>
      <c r="D100" s="613"/>
      <c r="E100" s="614"/>
      <c r="F100" s="615"/>
    </row>
    <row r="101" spans="2:6" s="582" customFormat="1" x14ac:dyDescent="0.4">
      <c r="B101" s="521"/>
      <c r="C101" s="521"/>
      <c r="D101" s="613"/>
      <c r="E101" s="614"/>
      <c r="F101" s="615"/>
    </row>
    <row r="102" spans="2:6" s="582" customFormat="1" x14ac:dyDescent="0.4">
      <c r="B102" s="521"/>
      <c r="C102" s="521"/>
      <c r="D102" s="613"/>
      <c r="E102" s="614"/>
      <c r="F102" s="615"/>
    </row>
    <row r="103" spans="2:6" s="582" customFormat="1" x14ac:dyDescent="0.4">
      <c r="B103" s="521"/>
      <c r="C103" s="521"/>
      <c r="D103" s="613"/>
      <c r="E103" s="614"/>
      <c r="F103" s="615"/>
    </row>
    <row r="104" spans="2:6" s="582" customFormat="1" x14ac:dyDescent="0.4">
      <c r="B104" s="521"/>
      <c r="C104" s="521"/>
      <c r="D104" s="613"/>
      <c r="E104" s="614"/>
      <c r="F104" s="615"/>
    </row>
    <row r="105" spans="2:6" s="582" customFormat="1" x14ac:dyDescent="0.4">
      <c r="B105" s="521"/>
      <c r="C105" s="521"/>
      <c r="D105" s="613"/>
      <c r="E105" s="614"/>
      <c r="F105" s="615"/>
    </row>
    <row r="106" spans="2:6" s="582" customFormat="1" x14ac:dyDescent="0.4">
      <c r="B106" s="521"/>
      <c r="C106" s="521"/>
      <c r="D106" s="613"/>
      <c r="E106" s="614"/>
      <c r="F106" s="615"/>
    </row>
    <row r="107" spans="2:6" s="582" customFormat="1" x14ac:dyDescent="0.4">
      <c r="B107" s="521"/>
      <c r="C107" s="521"/>
      <c r="D107" s="613"/>
      <c r="E107" s="614"/>
      <c r="F107" s="615"/>
    </row>
    <row r="108" spans="2:6" s="582" customFormat="1" x14ac:dyDescent="0.4">
      <c r="B108" s="521"/>
      <c r="C108" s="521"/>
      <c r="D108" s="613"/>
      <c r="E108" s="614"/>
      <c r="F108" s="615"/>
    </row>
    <row r="109" spans="2:6" s="582" customFormat="1" x14ac:dyDescent="0.4">
      <c r="B109" s="521"/>
      <c r="C109" s="521"/>
      <c r="D109" s="613"/>
      <c r="E109" s="614"/>
      <c r="F109" s="615"/>
    </row>
    <row r="110" spans="2:6" s="582" customFormat="1" x14ac:dyDescent="0.4">
      <c r="B110" s="521"/>
      <c r="C110" s="521"/>
      <c r="D110" s="613"/>
      <c r="E110" s="614"/>
      <c r="F110" s="615"/>
    </row>
    <row r="111" spans="2:6" s="582" customFormat="1" x14ac:dyDescent="0.4">
      <c r="B111" s="521"/>
      <c r="C111" s="521"/>
      <c r="D111" s="613"/>
      <c r="E111" s="614"/>
      <c r="F111" s="615"/>
    </row>
    <row r="112" spans="2:6" s="582" customFormat="1" x14ac:dyDescent="0.4">
      <c r="B112" s="521"/>
      <c r="C112" s="521"/>
      <c r="D112" s="613"/>
      <c r="E112" s="614"/>
      <c r="F112" s="615"/>
    </row>
    <row r="113" spans="2:6" s="582" customFormat="1" x14ac:dyDescent="0.4">
      <c r="B113" s="521"/>
      <c r="C113" s="521"/>
      <c r="D113" s="613"/>
      <c r="E113" s="614"/>
      <c r="F113" s="615"/>
    </row>
    <row r="114" spans="2:6" s="582" customFormat="1" x14ac:dyDescent="0.4">
      <c r="B114" s="521"/>
      <c r="C114" s="521"/>
      <c r="D114" s="613"/>
      <c r="E114" s="614"/>
      <c r="F114" s="615"/>
    </row>
    <row r="115" spans="2:6" s="582" customFormat="1" x14ac:dyDescent="0.4">
      <c r="B115" s="521"/>
      <c r="C115" s="521"/>
      <c r="D115" s="613"/>
      <c r="E115" s="614"/>
      <c r="F115" s="615"/>
    </row>
    <row r="116" spans="2:6" s="582" customFormat="1" x14ac:dyDescent="0.4">
      <c r="B116" s="521"/>
      <c r="C116" s="521"/>
      <c r="D116" s="613"/>
      <c r="E116" s="614"/>
      <c r="F116" s="615"/>
    </row>
    <row r="117" spans="2:6" s="582" customFormat="1" x14ac:dyDescent="0.4">
      <c r="B117" s="521"/>
      <c r="C117" s="521"/>
      <c r="D117" s="613"/>
      <c r="E117" s="614"/>
      <c r="F117" s="615"/>
    </row>
    <row r="118" spans="2:6" s="582" customFormat="1" x14ac:dyDescent="0.4">
      <c r="B118" s="521"/>
      <c r="C118" s="521"/>
      <c r="D118" s="613"/>
      <c r="E118" s="614"/>
      <c r="F118" s="615"/>
    </row>
    <row r="119" spans="2:6" s="582" customFormat="1" x14ac:dyDescent="0.4">
      <c r="B119" s="521"/>
      <c r="C119" s="521"/>
      <c r="D119" s="613"/>
      <c r="E119" s="614"/>
      <c r="F119" s="615"/>
    </row>
    <row r="120" spans="2:6" s="582" customFormat="1" x14ac:dyDescent="0.4">
      <c r="B120" s="521"/>
      <c r="C120" s="521"/>
      <c r="D120" s="613"/>
      <c r="E120" s="614"/>
      <c r="F120" s="615"/>
    </row>
    <row r="121" spans="2:6" s="582" customFormat="1" x14ac:dyDescent="0.4">
      <c r="B121" s="521"/>
      <c r="C121" s="521"/>
      <c r="D121" s="613"/>
      <c r="E121" s="614"/>
      <c r="F121" s="615"/>
    </row>
    <row r="122" spans="2:6" s="582" customFormat="1" x14ac:dyDescent="0.4">
      <c r="B122" s="521"/>
      <c r="C122" s="521"/>
      <c r="D122" s="613"/>
      <c r="E122" s="614"/>
      <c r="F122" s="615"/>
    </row>
    <row r="123" spans="2:6" s="582" customFormat="1" x14ac:dyDescent="0.4">
      <c r="B123" s="521"/>
      <c r="C123" s="521"/>
      <c r="D123" s="613"/>
      <c r="E123" s="614"/>
      <c r="F123" s="615"/>
    </row>
    <row r="124" spans="2:6" s="582" customFormat="1" x14ac:dyDescent="0.4">
      <c r="B124" s="521"/>
      <c r="C124" s="521"/>
      <c r="D124" s="613"/>
      <c r="E124" s="614"/>
      <c r="F124" s="615"/>
    </row>
    <row r="125" spans="2:6" s="582" customFormat="1" x14ac:dyDescent="0.4">
      <c r="B125" s="521"/>
      <c r="C125" s="521"/>
      <c r="D125" s="613"/>
      <c r="E125" s="614"/>
      <c r="F125" s="615"/>
    </row>
    <row r="126" spans="2:6" s="582" customFormat="1" x14ac:dyDescent="0.4">
      <c r="B126" s="521"/>
      <c r="C126" s="521"/>
      <c r="D126" s="613"/>
      <c r="E126" s="614"/>
      <c r="F126" s="615"/>
    </row>
    <row r="127" spans="2:6" s="582" customFormat="1" x14ac:dyDescent="0.4">
      <c r="B127" s="521"/>
      <c r="C127" s="521"/>
      <c r="D127" s="613"/>
      <c r="E127" s="614"/>
      <c r="F127" s="615"/>
    </row>
    <row r="128" spans="2:6" s="582" customFormat="1" x14ac:dyDescent="0.4">
      <c r="B128" s="521"/>
      <c r="C128" s="521"/>
      <c r="D128" s="613"/>
      <c r="E128" s="614"/>
      <c r="F128" s="615"/>
    </row>
    <row r="129" spans="2:6" s="582" customFormat="1" x14ac:dyDescent="0.4">
      <c r="B129" s="521"/>
      <c r="C129" s="521"/>
      <c r="D129" s="613"/>
      <c r="E129" s="614"/>
      <c r="F129" s="615"/>
    </row>
    <row r="130" spans="2:6" s="582" customFormat="1" x14ac:dyDescent="0.4">
      <c r="B130" s="521"/>
      <c r="C130" s="521"/>
      <c r="D130" s="613"/>
      <c r="E130" s="614"/>
      <c r="F130" s="615"/>
    </row>
    <row r="131" spans="2:6" s="582" customFormat="1" x14ac:dyDescent="0.4">
      <c r="B131" s="521"/>
      <c r="C131" s="521"/>
      <c r="D131" s="613"/>
      <c r="E131" s="614"/>
      <c r="F131" s="615"/>
    </row>
    <row r="132" spans="2:6" s="582" customFormat="1" x14ac:dyDescent="0.4">
      <c r="B132" s="521"/>
      <c r="C132" s="521"/>
      <c r="D132" s="613"/>
      <c r="E132" s="614"/>
      <c r="F132" s="615"/>
    </row>
    <row r="133" spans="2:6" s="582" customFormat="1" x14ac:dyDescent="0.4">
      <c r="B133" s="521"/>
      <c r="C133" s="521"/>
      <c r="D133" s="613"/>
      <c r="E133" s="614"/>
      <c r="F133" s="615"/>
    </row>
    <row r="134" spans="2:6" s="582" customFormat="1" x14ac:dyDescent="0.4">
      <c r="B134" s="521"/>
      <c r="C134" s="521"/>
      <c r="D134" s="613"/>
      <c r="E134" s="614"/>
      <c r="F134" s="615"/>
    </row>
    <row r="135" spans="2:6" s="582" customFormat="1" x14ac:dyDescent="0.4">
      <c r="B135" s="521"/>
      <c r="C135" s="521"/>
      <c r="D135" s="613"/>
      <c r="E135" s="614"/>
      <c r="F135" s="615"/>
    </row>
    <row r="136" spans="2:6" s="582" customFormat="1" x14ac:dyDescent="0.4">
      <c r="B136" s="521"/>
      <c r="C136" s="521"/>
      <c r="D136" s="613"/>
      <c r="E136" s="614"/>
      <c r="F136" s="615"/>
    </row>
    <row r="137" spans="2:6" s="582" customFormat="1" x14ac:dyDescent="0.4">
      <c r="B137" s="521"/>
      <c r="C137" s="521"/>
      <c r="D137" s="613"/>
      <c r="E137" s="614"/>
      <c r="F137" s="615"/>
    </row>
    <row r="138" spans="2:6" s="582" customFormat="1" x14ac:dyDescent="0.4">
      <c r="B138" s="521"/>
      <c r="C138" s="521"/>
      <c r="D138" s="613"/>
      <c r="E138" s="614"/>
      <c r="F138" s="615"/>
    </row>
    <row r="139" spans="2:6" s="582" customFormat="1" x14ac:dyDescent="0.4">
      <c r="B139" s="521"/>
      <c r="C139" s="521"/>
      <c r="D139" s="613"/>
      <c r="E139" s="614"/>
      <c r="F139" s="615"/>
    </row>
    <row r="140" spans="2:6" s="582" customFormat="1" x14ac:dyDescent="0.4">
      <c r="B140" s="521"/>
      <c r="C140" s="521"/>
      <c r="D140" s="613"/>
      <c r="E140" s="614"/>
      <c r="F140" s="615"/>
    </row>
    <row r="141" spans="2:6" s="582" customFormat="1" x14ac:dyDescent="0.4">
      <c r="B141" s="521"/>
      <c r="C141" s="521"/>
      <c r="D141" s="613"/>
      <c r="E141" s="614"/>
      <c r="F141" s="615"/>
    </row>
    <row r="142" spans="2:6" s="582" customFormat="1" x14ac:dyDescent="0.4">
      <c r="B142" s="521"/>
      <c r="C142" s="521"/>
      <c r="D142" s="613"/>
      <c r="E142" s="614"/>
      <c r="F142" s="615"/>
    </row>
    <row r="143" spans="2:6" s="582" customFormat="1" x14ac:dyDescent="0.4">
      <c r="B143" s="521"/>
      <c r="C143" s="521"/>
      <c r="D143" s="613"/>
      <c r="E143" s="614"/>
      <c r="F143" s="615"/>
    </row>
    <row r="144" spans="2:6" s="582" customFormat="1" x14ac:dyDescent="0.4">
      <c r="B144" s="521"/>
      <c r="C144" s="521"/>
      <c r="D144" s="613"/>
      <c r="E144" s="614"/>
      <c r="F144" s="615"/>
    </row>
    <row r="145" spans="2:6" s="582" customFormat="1" x14ac:dyDescent="0.4">
      <c r="B145" s="521"/>
      <c r="C145" s="521"/>
      <c r="D145" s="613"/>
      <c r="E145" s="614"/>
      <c r="F145" s="615"/>
    </row>
    <row r="146" spans="2:6" s="582" customFormat="1" x14ac:dyDescent="0.4">
      <c r="B146" s="521"/>
      <c r="C146" s="521"/>
      <c r="D146" s="613"/>
      <c r="E146" s="614"/>
      <c r="F146" s="615"/>
    </row>
    <row r="147" spans="2:6" s="582" customFormat="1" x14ac:dyDescent="0.4">
      <c r="B147" s="521"/>
      <c r="C147" s="521"/>
      <c r="D147" s="613"/>
      <c r="E147" s="614"/>
      <c r="F147" s="615"/>
    </row>
    <row r="148" spans="2:6" s="582" customFormat="1" x14ac:dyDescent="0.4">
      <c r="B148" s="521"/>
      <c r="C148" s="521"/>
      <c r="D148" s="613"/>
      <c r="E148" s="614"/>
      <c r="F148" s="615"/>
    </row>
    <row r="149" spans="2:6" s="582" customFormat="1" x14ac:dyDescent="0.4">
      <c r="B149" s="521"/>
      <c r="C149" s="521"/>
      <c r="D149" s="613"/>
      <c r="E149" s="614"/>
      <c r="F149" s="615"/>
    </row>
    <row r="150" spans="2:6" s="582" customFormat="1" x14ac:dyDescent="0.4">
      <c r="B150" s="521"/>
      <c r="C150" s="521"/>
      <c r="D150" s="613"/>
      <c r="E150" s="614"/>
      <c r="F150" s="615"/>
    </row>
    <row r="151" spans="2:6" s="582" customFormat="1" x14ac:dyDescent="0.4">
      <c r="B151" s="521"/>
      <c r="C151" s="521"/>
      <c r="D151" s="613"/>
      <c r="E151" s="614"/>
      <c r="F151" s="615"/>
    </row>
    <row r="152" spans="2:6" s="582" customFormat="1" x14ac:dyDescent="0.4">
      <c r="B152" s="521"/>
      <c r="C152" s="521"/>
      <c r="D152" s="613"/>
      <c r="E152" s="614"/>
      <c r="F152" s="615"/>
    </row>
    <row r="153" spans="2:6" s="582" customFormat="1" x14ac:dyDescent="0.4">
      <c r="B153" s="521"/>
      <c r="C153" s="521"/>
      <c r="D153" s="613"/>
      <c r="E153" s="614"/>
      <c r="F153" s="615"/>
    </row>
    <row r="154" spans="2:6" s="582" customFormat="1" x14ac:dyDescent="0.4">
      <c r="B154" s="521"/>
      <c r="C154" s="521"/>
      <c r="D154" s="613"/>
      <c r="E154" s="614"/>
      <c r="F154" s="615"/>
    </row>
    <row r="155" spans="2:6" s="582" customFormat="1" x14ac:dyDescent="0.4">
      <c r="B155" s="521"/>
      <c r="C155" s="521"/>
      <c r="D155" s="613"/>
      <c r="E155" s="614"/>
      <c r="F155" s="615"/>
    </row>
    <row r="156" spans="2:6" s="582" customFormat="1" x14ac:dyDescent="0.4">
      <c r="B156" s="521"/>
      <c r="C156" s="521"/>
      <c r="D156" s="613"/>
      <c r="E156" s="614"/>
      <c r="F156" s="615"/>
    </row>
    <row r="157" spans="2:6" s="582" customFormat="1" x14ac:dyDescent="0.4">
      <c r="B157" s="521"/>
      <c r="C157" s="521"/>
      <c r="D157" s="613"/>
      <c r="E157" s="614"/>
      <c r="F157" s="615"/>
    </row>
    <row r="158" spans="2:6" s="582" customFormat="1" x14ac:dyDescent="0.4">
      <c r="B158" s="521"/>
      <c r="C158" s="521"/>
      <c r="D158" s="613"/>
      <c r="E158" s="614"/>
      <c r="F158" s="615"/>
    </row>
  </sheetData>
  <mergeCells count="3">
    <mergeCell ref="B4:E4"/>
    <mergeCell ref="B6:D6"/>
    <mergeCell ref="E71:F7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X133"/>
  <sheetViews>
    <sheetView workbookViewId="0">
      <selection activeCell="A2" sqref="A2"/>
    </sheetView>
  </sheetViews>
  <sheetFormatPr baseColWidth="10" defaultColWidth="21.5546875" defaultRowHeight="16.8" x14ac:dyDescent="0.4"/>
  <cols>
    <col min="1" max="1" width="10" style="3" customWidth="1"/>
    <col min="2" max="2" width="71.88671875" style="3" bestFit="1" customWidth="1"/>
    <col min="3" max="3" width="18.109375" style="3" customWidth="1"/>
    <col min="4" max="4" width="11.5546875" style="3" bestFit="1" customWidth="1"/>
    <col min="5" max="5" width="16.6640625" style="3" customWidth="1"/>
    <col min="6" max="6" width="27" style="3" bestFit="1" customWidth="1"/>
    <col min="7" max="7" width="21.5546875" style="3"/>
    <col min="8" max="23" width="0" style="3" hidden="1" customWidth="1"/>
    <col min="24" max="16384" width="21.5546875" style="3"/>
  </cols>
  <sheetData>
    <row r="2" spans="1:6" ht="20.399999999999999" x14ac:dyDescent="0.4">
      <c r="A2" s="430"/>
      <c r="B2" s="340" t="s">
        <v>867</v>
      </c>
    </row>
    <row r="4" spans="1:6" ht="18" customHeight="1" x14ac:dyDescent="0.4">
      <c r="A4" s="512"/>
      <c r="B4" s="693" t="s">
        <v>974</v>
      </c>
      <c r="C4" s="693"/>
      <c r="D4" s="693"/>
      <c r="E4" s="693"/>
      <c r="F4" s="512"/>
    </row>
    <row r="5" spans="1:6" ht="19.2" x14ac:dyDescent="0.4">
      <c r="A5" s="165"/>
      <c r="B5" s="165"/>
      <c r="C5" s="165"/>
      <c r="D5" s="616"/>
      <c r="E5" s="617"/>
      <c r="F5" s="618"/>
    </row>
    <row r="6" spans="1:6" ht="18" customHeight="1" x14ac:dyDescent="0.4">
      <c r="B6" s="712" t="s">
        <v>857</v>
      </c>
      <c r="C6" s="712"/>
      <c r="D6" s="512"/>
      <c r="E6" s="512"/>
      <c r="F6" s="512"/>
    </row>
    <row r="7" spans="1:6" x14ac:dyDescent="0.4">
      <c r="A7" s="166"/>
      <c r="B7" s="2"/>
      <c r="C7" s="2"/>
      <c r="D7" s="619"/>
      <c r="E7" s="620"/>
      <c r="F7" s="621"/>
    </row>
    <row r="8" spans="1:6" ht="33.6" x14ac:dyDescent="0.4">
      <c r="A8" s="527" t="s">
        <v>11</v>
      </c>
      <c r="B8" s="526" t="s">
        <v>527</v>
      </c>
      <c r="C8" s="122" t="s">
        <v>398</v>
      </c>
      <c r="D8" s="622" t="s">
        <v>14</v>
      </c>
      <c r="E8" s="528" t="s">
        <v>589</v>
      </c>
      <c r="F8" s="528" t="s">
        <v>590</v>
      </c>
    </row>
    <row r="9" spans="1:6" x14ac:dyDescent="0.4">
      <c r="A9" s="445"/>
      <c r="B9" s="445"/>
      <c r="C9" s="126"/>
      <c r="D9" s="441"/>
      <c r="E9" s="367"/>
      <c r="F9" s="367"/>
    </row>
    <row r="10" spans="1:6" x14ac:dyDescent="0.4">
      <c r="A10" s="623" t="s">
        <v>22</v>
      </c>
      <c r="B10" s="531" t="s">
        <v>530</v>
      </c>
      <c r="C10" s="624"/>
      <c r="D10" s="625"/>
      <c r="E10" s="626"/>
      <c r="F10" s="627"/>
    </row>
    <row r="11" spans="1:6" x14ac:dyDescent="0.4">
      <c r="A11" s="73" t="s">
        <v>24</v>
      </c>
      <c r="B11" s="50" t="s">
        <v>531</v>
      </c>
      <c r="C11" s="385" t="s">
        <v>21</v>
      </c>
      <c r="D11" s="706" t="s">
        <v>532</v>
      </c>
      <c r="E11" s="707"/>
      <c r="F11" s="708"/>
    </row>
    <row r="12" spans="1:6" x14ac:dyDescent="0.4">
      <c r="A12" s="59"/>
      <c r="B12" s="572" t="s">
        <v>533</v>
      </c>
      <c r="C12" s="43"/>
      <c r="D12" s="709"/>
      <c r="E12" s="710"/>
      <c r="F12" s="711"/>
    </row>
    <row r="13" spans="1:6" x14ac:dyDescent="0.4">
      <c r="A13" s="628"/>
      <c r="B13" s="541"/>
      <c r="C13" s="43"/>
      <c r="D13" s="625"/>
      <c r="E13" s="626"/>
      <c r="F13" s="629"/>
    </row>
    <row r="14" spans="1:6" x14ac:dyDescent="0.4">
      <c r="A14" s="630" t="s">
        <v>26</v>
      </c>
      <c r="B14" s="631" t="s">
        <v>23</v>
      </c>
      <c r="C14" s="624"/>
      <c r="D14" s="625"/>
      <c r="E14" s="626"/>
      <c r="F14" s="629"/>
    </row>
    <row r="15" spans="1:6" ht="19.2" x14ac:dyDescent="0.45">
      <c r="A15" s="632" t="s">
        <v>28</v>
      </c>
      <c r="B15" s="633" t="s">
        <v>534</v>
      </c>
      <c r="C15" s="624"/>
      <c r="D15" s="625"/>
      <c r="E15" s="626"/>
      <c r="F15" s="629"/>
    </row>
    <row r="16" spans="1:6" ht="19.2" x14ac:dyDescent="0.4">
      <c r="A16" s="634" t="s">
        <v>535</v>
      </c>
      <c r="B16" s="635" t="s">
        <v>887</v>
      </c>
      <c r="C16" s="385" t="s">
        <v>21</v>
      </c>
      <c r="D16" s="706" t="s">
        <v>532</v>
      </c>
      <c r="E16" s="707"/>
      <c r="F16" s="708"/>
    </row>
    <row r="17" spans="1:22" ht="19.2" x14ac:dyDescent="0.4">
      <c r="A17" s="634" t="s">
        <v>536</v>
      </c>
      <c r="B17" s="635" t="s">
        <v>537</v>
      </c>
      <c r="C17" s="385" t="s">
        <v>21</v>
      </c>
      <c r="D17" s="709"/>
      <c r="E17" s="710"/>
      <c r="F17" s="711"/>
    </row>
    <row r="18" spans="1:22" ht="17.25" customHeight="1" x14ac:dyDescent="0.4">
      <c r="A18" s="628"/>
      <c r="B18" s="572" t="s">
        <v>538</v>
      </c>
      <c r="C18" s="43"/>
      <c r="D18" s="625"/>
      <c r="E18" s="626"/>
      <c r="F18" s="636"/>
    </row>
    <row r="19" spans="1:22" ht="21.75" customHeight="1" x14ac:dyDescent="0.4">
      <c r="A19" s="631" t="s">
        <v>38</v>
      </c>
      <c r="B19" s="531" t="s">
        <v>539</v>
      </c>
      <c r="C19" s="375"/>
      <c r="D19" s="412"/>
      <c r="E19" s="637"/>
      <c r="F19" s="637"/>
    </row>
    <row r="20" spans="1:22" ht="19.2" x14ac:dyDescent="0.4">
      <c r="A20" s="638" t="s">
        <v>40</v>
      </c>
      <c r="B20" s="639" t="s">
        <v>540</v>
      </c>
      <c r="C20" s="386" t="s">
        <v>30</v>
      </c>
      <c r="D20" s="72">
        <v>1</v>
      </c>
      <c r="E20" s="514"/>
      <c r="F20" s="368" t="str">
        <f>UPPER(LEFT(H20,1))&amp;MID(H20,2,255)</f>
        <v>Euros</v>
      </c>
      <c r="G20" s="369" t="s">
        <v>624</v>
      </c>
      <c r="H20" s="370" t="str">
        <f>K20&amp;N20&amp;Q20&amp;S20</f>
        <v>Euros</v>
      </c>
      <c r="I20" s="371">
        <f>+E20</f>
        <v>0</v>
      </c>
      <c r="J20" s="370">
        <f>INT(I20/1000000000)</f>
        <v>0</v>
      </c>
      <c r="K20" s="370" t="str">
        <f>VLOOKUP(J20,offre,2,FALSE)&amp;IF(J20=0,"",IF(J20=1,"milliard ","milliards "))</f>
        <v/>
      </c>
      <c r="L20" s="370">
        <f>+I20-J20*1000000000</f>
        <v>0</v>
      </c>
      <c r="M20" s="370">
        <f>INT(L20/1000000)</f>
        <v>0</v>
      </c>
      <c r="N20" s="370" t="str">
        <f>VLOOKUP(M20,offre,2,FALSE)&amp;IF(M20=0,"",IF(M20=1,"million ","millions "))</f>
        <v/>
      </c>
      <c r="O20" s="370">
        <f>+L20-M20*1000000</f>
        <v>0</v>
      </c>
      <c r="P20" s="370">
        <f>INT(O20/1000)</f>
        <v>0</v>
      </c>
      <c r="Q20" s="370" t="str">
        <f>IF(P20=0,"",IF(P20=1,"mille ",VLOOKUP(P20,offre,2,FALSE)&amp;"mille "))</f>
        <v/>
      </c>
      <c r="R20" s="370">
        <f>+O20-P20*1000</f>
        <v>0</v>
      </c>
      <c r="S20" s="370" t="str">
        <f>VLOOKUP(R20,offre,2,FALSE)&amp;"Euros"</f>
        <v>Euros</v>
      </c>
      <c r="T20" s="370"/>
      <c r="U20" s="370"/>
      <c r="V20" s="372" t="str">
        <f>UPPER(LEFT(Y20,1))&amp;MID(Y20,2,255)</f>
        <v/>
      </c>
    </row>
    <row r="21" spans="1:22" ht="33.6" x14ac:dyDescent="0.4">
      <c r="A21" s="638" t="s">
        <v>51</v>
      </c>
      <c r="B21" s="639" t="s">
        <v>541</v>
      </c>
      <c r="C21" s="386" t="s">
        <v>30</v>
      </c>
      <c r="D21" s="72">
        <v>1</v>
      </c>
      <c r="E21" s="514"/>
      <c r="F21" s="368" t="str">
        <f>UPPER(LEFT(H21,1))&amp;MID(H21,2,255)</f>
        <v>Euros</v>
      </c>
      <c r="G21" s="369" t="s">
        <v>624</v>
      </c>
      <c r="H21" s="370" t="str">
        <f>K21&amp;N21&amp;Q21&amp;S21</f>
        <v>Euros</v>
      </c>
      <c r="I21" s="371">
        <f>+E21</f>
        <v>0</v>
      </c>
      <c r="J21" s="370">
        <f>INT(I21/1000000000)</f>
        <v>0</v>
      </c>
      <c r="K21" s="370" t="str">
        <f>VLOOKUP(J21,offre,2,FALSE)&amp;IF(J21=0,"",IF(J21=1,"milliard ","milliards "))</f>
        <v/>
      </c>
      <c r="L21" s="370">
        <f>+I21-J21*1000000000</f>
        <v>0</v>
      </c>
      <c r="M21" s="370">
        <f>INT(L21/1000000)</f>
        <v>0</v>
      </c>
      <c r="N21" s="370" t="str">
        <f>VLOOKUP(M21,offre,2,FALSE)&amp;IF(M21=0,"",IF(M21=1,"million ","millions "))</f>
        <v/>
      </c>
      <c r="O21" s="370">
        <f>+L21-M21*1000000</f>
        <v>0</v>
      </c>
      <c r="P21" s="370">
        <f>INT(O21/1000)</f>
        <v>0</v>
      </c>
      <c r="Q21" s="370" t="str">
        <f>IF(P21=0,"",IF(P21=1,"mille ",VLOOKUP(P21,offre,2,FALSE)&amp;"mille "))</f>
        <v/>
      </c>
      <c r="R21" s="370">
        <f>+O21-P21*1000</f>
        <v>0</v>
      </c>
      <c r="S21" s="370" t="str">
        <f>VLOOKUP(R21,offre,2,FALSE)&amp;"Euros"</f>
        <v>Euros</v>
      </c>
      <c r="T21" s="370"/>
      <c r="U21" s="370"/>
      <c r="V21" s="372" t="str">
        <f>UPPER(LEFT(Y21,1))&amp;MID(Y21,2,255)</f>
        <v/>
      </c>
    </row>
    <row r="22" spans="1:22" ht="19.2" x14ac:dyDescent="0.4">
      <c r="A22" s="640" t="s">
        <v>542</v>
      </c>
      <c r="B22" s="641" t="s">
        <v>32</v>
      </c>
      <c r="C22" s="642"/>
      <c r="D22" s="643"/>
      <c r="E22" s="514"/>
      <c r="F22" s="368"/>
      <c r="G22" s="369" t="s">
        <v>624</v>
      </c>
      <c r="H22" s="370" t="str">
        <f>K22&amp;N22&amp;Q22&amp;S22</f>
        <v>Euros</v>
      </c>
      <c r="I22" s="371">
        <f>+E22</f>
        <v>0</v>
      </c>
      <c r="J22" s="370">
        <f>INT(I22/1000000000)</f>
        <v>0</v>
      </c>
      <c r="K22" s="370" t="str">
        <f>VLOOKUP(J22,offre,2,FALSE)&amp;IF(J22=0,"",IF(J22=1,"milliard ","milliards "))</f>
        <v/>
      </c>
      <c r="L22" s="370">
        <f>+I22-J22*1000000000</f>
        <v>0</v>
      </c>
      <c r="M22" s="370">
        <f>INT(L22/1000000)</f>
        <v>0</v>
      </c>
      <c r="N22" s="370" t="str">
        <f>VLOOKUP(M22,offre,2,FALSE)&amp;IF(M22=0,"",IF(M22=1,"million ","millions "))</f>
        <v/>
      </c>
      <c r="O22" s="370">
        <f>+L22-M22*1000000</f>
        <v>0</v>
      </c>
      <c r="P22" s="370">
        <f>INT(O22/1000)</f>
        <v>0</v>
      </c>
      <c r="Q22" s="370" t="str">
        <f>IF(P22=0,"",IF(P22=1,"mille ",VLOOKUP(P22,offre,2,FALSE)&amp;"mille "))</f>
        <v/>
      </c>
      <c r="R22" s="370">
        <f>+O22-P22*1000</f>
        <v>0</v>
      </c>
      <c r="S22" s="370" t="str">
        <f>VLOOKUP(R22,offre,2,FALSE)&amp;"Euros"</f>
        <v>Euros</v>
      </c>
      <c r="T22" s="370"/>
      <c r="U22" s="370"/>
      <c r="V22" s="372" t="str">
        <f>UPPER(LEFT(Y22,1))&amp;MID(Y22,2,255)</f>
        <v/>
      </c>
    </row>
    <row r="23" spans="1:22" ht="19.2" x14ac:dyDescent="0.4">
      <c r="A23" s="638" t="s">
        <v>543</v>
      </c>
      <c r="B23" s="639" t="s">
        <v>544</v>
      </c>
      <c r="C23" s="385" t="s">
        <v>30</v>
      </c>
      <c r="D23" s="412">
        <v>1</v>
      </c>
      <c r="E23" s="514"/>
      <c r="F23" s="368" t="str">
        <f>UPPER(LEFT(H23,1))&amp;MID(H23,2,255)</f>
        <v>Euros</v>
      </c>
      <c r="G23" s="369" t="s">
        <v>624</v>
      </c>
      <c r="H23" s="370" t="str">
        <f>K23&amp;N23&amp;Q23&amp;S23</f>
        <v>Euros</v>
      </c>
      <c r="I23" s="371">
        <f>+E23</f>
        <v>0</v>
      </c>
      <c r="J23" s="370">
        <f>INT(I23/1000000000)</f>
        <v>0</v>
      </c>
      <c r="K23" s="370" t="str">
        <f>VLOOKUP(J23,offre,2,FALSE)&amp;IF(J23=0,"",IF(J23=1,"milliard ","milliards "))</f>
        <v/>
      </c>
      <c r="L23" s="370">
        <f>+I23-J23*1000000000</f>
        <v>0</v>
      </c>
      <c r="M23" s="370">
        <f>INT(L23/1000000)</f>
        <v>0</v>
      </c>
      <c r="N23" s="370" t="str">
        <f>VLOOKUP(M23,offre,2,FALSE)&amp;IF(M23=0,"",IF(M23=1,"million ","millions "))</f>
        <v/>
      </c>
      <c r="O23" s="370">
        <f>+L23-M23*1000000</f>
        <v>0</v>
      </c>
      <c r="P23" s="370">
        <f>INT(O23/1000)</f>
        <v>0</v>
      </c>
      <c r="Q23" s="370" t="str">
        <f>IF(P23=0,"",IF(P23=1,"mille ",VLOOKUP(P23,offre,2,FALSE)&amp;"mille "))</f>
        <v/>
      </c>
      <c r="R23" s="370">
        <f>+O23-P23*1000</f>
        <v>0</v>
      </c>
      <c r="S23" s="370" t="str">
        <f>VLOOKUP(R23,offre,2,FALSE)&amp;"Euros"</f>
        <v>Euros</v>
      </c>
      <c r="T23" s="370"/>
      <c r="U23" s="370"/>
      <c r="V23" s="372" t="str">
        <f>UPPER(LEFT(Y23,1))&amp;MID(Y23,2,255)</f>
        <v/>
      </c>
    </row>
    <row r="24" spans="1:22" ht="19.2" x14ac:dyDescent="0.4">
      <c r="A24" s="59"/>
      <c r="B24" s="644" t="s">
        <v>934</v>
      </c>
      <c r="C24" s="375"/>
      <c r="D24" s="412"/>
      <c r="E24" s="514"/>
      <c r="F24" s="368"/>
      <c r="G24" s="369" t="s">
        <v>624</v>
      </c>
      <c r="H24" s="370" t="str">
        <f t="shared" ref="H24:H71" si="0">K24&amp;N24&amp;Q24&amp;S24</f>
        <v>Euros</v>
      </c>
      <c r="I24" s="371">
        <f t="shared" ref="I24:I71" si="1">+E24</f>
        <v>0</v>
      </c>
      <c r="J24" s="370">
        <f t="shared" ref="J24:J71" si="2">INT(I24/1000000000)</f>
        <v>0</v>
      </c>
      <c r="K24" s="370" t="str">
        <f t="shared" ref="K24:K71" si="3">VLOOKUP(J24,offre,2,FALSE)&amp;IF(J24=0,"",IF(J24=1,"milliard ","milliards "))</f>
        <v/>
      </c>
      <c r="L24" s="370">
        <f t="shared" ref="L24:L71" si="4">+I24-J24*1000000000</f>
        <v>0</v>
      </c>
      <c r="M24" s="370">
        <f t="shared" ref="M24:M71" si="5">INT(L24/1000000)</f>
        <v>0</v>
      </c>
      <c r="N24" s="370" t="str">
        <f t="shared" ref="N24:N71" si="6">VLOOKUP(M24,offre,2,FALSE)&amp;IF(M24=0,"",IF(M24=1,"million ","millions "))</f>
        <v/>
      </c>
      <c r="O24" s="370">
        <f t="shared" ref="O24:O71" si="7">+L24-M24*1000000</f>
        <v>0</v>
      </c>
      <c r="P24" s="370">
        <f t="shared" ref="P24:P71" si="8">INT(O24/1000)</f>
        <v>0</v>
      </c>
      <c r="Q24" s="370" t="str">
        <f t="shared" ref="Q24:Q71" si="9">IF(P24=0,"",IF(P24=1,"mille ",VLOOKUP(P24,offre,2,FALSE)&amp;"mille "))</f>
        <v/>
      </c>
      <c r="R24" s="370">
        <f t="shared" ref="R24:R71" si="10">+O24-P24*1000</f>
        <v>0</v>
      </c>
      <c r="S24" s="370" t="str">
        <f t="shared" ref="S24:S71" si="11">VLOOKUP(R24,offre,2,FALSE)&amp;"Euros"</f>
        <v>Euros</v>
      </c>
      <c r="T24" s="370"/>
      <c r="U24" s="370"/>
      <c r="V24" s="372" t="str">
        <f t="shared" ref="V24:V71" si="12">UPPER(LEFT(Y24,1))&amp;MID(Y24,2,255)</f>
        <v/>
      </c>
    </row>
    <row r="25" spans="1:22" ht="19.2" x14ac:dyDescent="0.4">
      <c r="A25" s="59"/>
      <c r="C25" s="43"/>
      <c r="D25" s="412"/>
      <c r="E25" s="514"/>
      <c r="F25" s="368"/>
      <c r="G25" s="369" t="s">
        <v>624</v>
      </c>
      <c r="H25" s="370" t="str">
        <f t="shared" si="0"/>
        <v>Euros</v>
      </c>
      <c r="I25" s="371">
        <f t="shared" si="1"/>
        <v>0</v>
      </c>
      <c r="J25" s="370">
        <f t="shared" si="2"/>
        <v>0</v>
      </c>
      <c r="K25" s="370" t="str">
        <f t="shared" si="3"/>
        <v/>
      </c>
      <c r="L25" s="370">
        <f t="shared" si="4"/>
        <v>0</v>
      </c>
      <c r="M25" s="370">
        <f t="shared" si="5"/>
        <v>0</v>
      </c>
      <c r="N25" s="370" t="str">
        <f t="shared" si="6"/>
        <v/>
      </c>
      <c r="O25" s="370">
        <f t="shared" si="7"/>
        <v>0</v>
      </c>
      <c r="P25" s="370">
        <f t="shared" si="8"/>
        <v>0</v>
      </c>
      <c r="Q25" s="370" t="str">
        <f t="shared" si="9"/>
        <v/>
      </c>
      <c r="R25" s="370">
        <f t="shared" si="10"/>
        <v>0</v>
      </c>
      <c r="S25" s="370" t="str">
        <f t="shared" si="11"/>
        <v>Euros</v>
      </c>
      <c r="T25" s="370"/>
      <c r="U25" s="370"/>
      <c r="V25" s="372" t="str">
        <f t="shared" si="12"/>
        <v/>
      </c>
    </row>
    <row r="26" spans="1:22" ht="19.2" x14ac:dyDescent="0.4">
      <c r="A26" s="645" t="s">
        <v>122</v>
      </c>
      <c r="B26" s="531" t="s">
        <v>39</v>
      </c>
      <c r="C26" s="454"/>
      <c r="D26" s="412"/>
      <c r="E26" s="514"/>
      <c r="F26" s="368"/>
      <c r="G26" s="369" t="s">
        <v>624</v>
      </c>
      <c r="H26" s="370" t="str">
        <f t="shared" si="0"/>
        <v>Euros</v>
      </c>
      <c r="I26" s="371">
        <f t="shared" si="1"/>
        <v>0</v>
      </c>
      <c r="J26" s="370">
        <f t="shared" si="2"/>
        <v>0</v>
      </c>
      <c r="K26" s="370" t="str">
        <f t="shared" si="3"/>
        <v/>
      </c>
      <c r="L26" s="370">
        <f t="shared" si="4"/>
        <v>0</v>
      </c>
      <c r="M26" s="370">
        <f t="shared" si="5"/>
        <v>0</v>
      </c>
      <c r="N26" s="370" t="str">
        <f t="shared" si="6"/>
        <v/>
      </c>
      <c r="O26" s="370">
        <f t="shared" si="7"/>
        <v>0</v>
      </c>
      <c r="P26" s="370">
        <f t="shared" si="8"/>
        <v>0</v>
      </c>
      <c r="Q26" s="370" t="str">
        <f t="shared" si="9"/>
        <v/>
      </c>
      <c r="R26" s="370">
        <f t="shared" si="10"/>
        <v>0</v>
      </c>
      <c r="S26" s="370" t="str">
        <f t="shared" si="11"/>
        <v>Euros</v>
      </c>
      <c r="T26" s="370"/>
      <c r="U26" s="370"/>
      <c r="V26" s="372" t="str">
        <f t="shared" si="12"/>
        <v/>
      </c>
    </row>
    <row r="27" spans="1:22" ht="19.2" x14ac:dyDescent="0.4">
      <c r="A27" s="646" t="s">
        <v>124</v>
      </c>
      <c r="B27" s="647" t="s">
        <v>41</v>
      </c>
      <c r="C27" s="454"/>
      <c r="D27" s="412"/>
      <c r="E27" s="514"/>
      <c r="F27" s="368"/>
      <c r="G27" s="369" t="s">
        <v>624</v>
      </c>
      <c r="H27" s="370" t="str">
        <f t="shared" si="0"/>
        <v>Euros</v>
      </c>
      <c r="I27" s="371">
        <f t="shared" si="1"/>
        <v>0</v>
      </c>
      <c r="J27" s="370">
        <f t="shared" si="2"/>
        <v>0</v>
      </c>
      <c r="K27" s="370" t="str">
        <f t="shared" si="3"/>
        <v/>
      </c>
      <c r="L27" s="370">
        <f t="shared" si="4"/>
        <v>0</v>
      </c>
      <c r="M27" s="370">
        <f t="shared" si="5"/>
        <v>0</v>
      </c>
      <c r="N27" s="370" t="str">
        <f t="shared" si="6"/>
        <v/>
      </c>
      <c r="O27" s="370">
        <f t="shared" si="7"/>
        <v>0</v>
      </c>
      <c r="P27" s="370">
        <f t="shared" si="8"/>
        <v>0</v>
      </c>
      <c r="Q27" s="370" t="str">
        <f t="shared" si="9"/>
        <v/>
      </c>
      <c r="R27" s="370">
        <f t="shared" si="10"/>
        <v>0</v>
      </c>
      <c r="S27" s="370" t="str">
        <f t="shared" si="11"/>
        <v>Euros</v>
      </c>
      <c r="T27" s="370"/>
      <c r="U27" s="370"/>
      <c r="V27" s="372" t="str">
        <f t="shared" si="12"/>
        <v/>
      </c>
    </row>
    <row r="28" spans="1:22" ht="19.2" x14ac:dyDescent="0.4">
      <c r="A28" s="578" t="s">
        <v>568</v>
      </c>
      <c r="B28" s="394" t="s">
        <v>841</v>
      </c>
      <c r="C28" s="403" t="s">
        <v>30</v>
      </c>
      <c r="D28" s="412">
        <v>1</v>
      </c>
      <c r="E28" s="514"/>
      <c r="F28" s="368" t="str">
        <f>UPPER(LEFT(H28,1))&amp;MID(H28,2,255)</f>
        <v>Euros</v>
      </c>
      <c r="G28" s="369" t="s">
        <v>624</v>
      </c>
      <c r="H28" s="370" t="str">
        <f t="shared" si="0"/>
        <v>Euros</v>
      </c>
      <c r="I28" s="371">
        <f t="shared" si="1"/>
        <v>0</v>
      </c>
      <c r="J28" s="370">
        <f t="shared" si="2"/>
        <v>0</v>
      </c>
      <c r="K28" s="370" t="str">
        <f t="shared" si="3"/>
        <v/>
      </c>
      <c r="L28" s="370">
        <f t="shared" si="4"/>
        <v>0</v>
      </c>
      <c r="M28" s="370">
        <f t="shared" si="5"/>
        <v>0</v>
      </c>
      <c r="N28" s="370" t="str">
        <f t="shared" si="6"/>
        <v/>
      </c>
      <c r="O28" s="370">
        <f t="shared" si="7"/>
        <v>0</v>
      </c>
      <c r="P28" s="370">
        <f t="shared" si="8"/>
        <v>0</v>
      </c>
      <c r="Q28" s="370" t="str">
        <f t="shared" si="9"/>
        <v/>
      </c>
      <c r="R28" s="370">
        <f t="shared" si="10"/>
        <v>0</v>
      </c>
      <c r="S28" s="370" t="str">
        <f t="shared" si="11"/>
        <v>Euros</v>
      </c>
      <c r="T28" s="370"/>
      <c r="U28" s="370"/>
      <c r="V28" s="372" t="str">
        <f t="shared" si="12"/>
        <v/>
      </c>
    </row>
    <row r="29" spans="1:22" ht="19.2" x14ac:dyDescent="0.4">
      <c r="A29" s="578" t="s">
        <v>603</v>
      </c>
      <c r="B29" s="394" t="s">
        <v>842</v>
      </c>
      <c r="C29" s="403" t="s">
        <v>30</v>
      </c>
      <c r="D29" s="412">
        <v>1</v>
      </c>
      <c r="E29" s="514"/>
      <c r="F29" s="368" t="str">
        <f>UPPER(LEFT(H29,1))&amp;MID(H29,2,255)</f>
        <v>Euros</v>
      </c>
      <c r="G29" s="369" t="s">
        <v>624</v>
      </c>
      <c r="H29" s="370" t="str">
        <f>K29&amp;N29&amp;Q29&amp;S29</f>
        <v>Euros</v>
      </c>
      <c r="I29" s="371">
        <f>+E29</f>
        <v>0</v>
      </c>
      <c r="J29" s="370">
        <f>INT(I29/1000000000)</f>
        <v>0</v>
      </c>
      <c r="K29" s="370" t="str">
        <f>VLOOKUP(J29,offre,2,FALSE)&amp;IF(J29=0,"",IF(J29=1,"milliard ","milliards "))</f>
        <v/>
      </c>
      <c r="L29" s="370">
        <f>+I29-J29*1000000000</f>
        <v>0</v>
      </c>
      <c r="M29" s="370">
        <f>INT(L29/1000000)</f>
        <v>0</v>
      </c>
      <c r="N29" s="370" t="str">
        <f>VLOOKUP(M29,offre,2,FALSE)&amp;IF(M29=0,"",IF(M29=1,"million ","millions "))</f>
        <v/>
      </c>
      <c r="O29" s="370">
        <f>+L29-M29*1000000</f>
        <v>0</v>
      </c>
      <c r="P29" s="370">
        <f>INT(O29/1000)</f>
        <v>0</v>
      </c>
      <c r="Q29" s="370" t="str">
        <f>IF(P29=0,"",IF(P29=1,"mille ",VLOOKUP(P29,offre,2,FALSE)&amp;"mille "))</f>
        <v/>
      </c>
      <c r="R29" s="370">
        <f>+O29-P29*1000</f>
        <v>0</v>
      </c>
      <c r="S29" s="370" t="str">
        <f>VLOOKUP(R29,offre,2,FALSE)&amp;"Euros"</f>
        <v>Euros</v>
      </c>
      <c r="T29" s="370"/>
      <c r="U29" s="370"/>
      <c r="V29" s="372" t="str">
        <f>UPPER(LEFT(Y29,1))&amp;MID(Y29,2,255)</f>
        <v/>
      </c>
    </row>
    <row r="30" spans="1:22" ht="19.2" x14ac:dyDescent="0.4">
      <c r="A30" s="578" t="s">
        <v>604</v>
      </c>
      <c r="B30" s="393" t="s">
        <v>47</v>
      </c>
      <c r="C30" s="403" t="s">
        <v>30</v>
      </c>
      <c r="D30" s="412">
        <v>1</v>
      </c>
      <c r="E30" s="514"/>
      <c r="F30" s="368" t="str">
        <f>UPPER(LEFT(H30,1))&amp;MID(H30,2,255)</f>
        <v>Euros</v>
      </c>
      <c r="G30" s="369" t="s">
        <v>624</v>
      </c>
      <c r="H30" s="370" t="str">
        <f>K30&amp;N30&amp;Q30&amp;S30</f>
        <v>Euros</v>
      </c>
      <c r="I30" s="371">
        <f>+E30</f>
        <v>0</v>
      </c>
      <c r="J30" s="370">
        <f>INT(I30/1000000000)</f>
        <v>0</v>
      </c>
      <c r="K30" s="370" t="str">
        <f>VLOOKUP(J30,offre,2,FALSE)&amp;IF(J30=0,"",IF(J30=1,"milliard ","milliards "))</f>
        <v/>
      </c>
      <c r="L30" s="370">
        <f>+I30-J30*1000000000</f>
        <v>0</v>
      </c>
      <c r="M30" s="370">
        <f>INT(L30/1000000)</f>
        <v>0</v>
      </c>
      <c r="N30" s="370" t="str">
        <f>VLOOKUP(M30,offre,2,FALSE)&amp;IF(M30=0,"",IF(M30=1,"million ","millions "))</f>
        <v/>
      </c>
      <c r="O30" s="370">
        <f>+L30-M30*1000000</f>
        <v>0</v>
      </c>
      <c r="P30" s="370">
        <f>INT(O30/1000)</f>
        <v>0</v>
      </c>
      <c r="Q30" s="370" t="str">
        <f>IF(P30=0,"",IF(P30=1,"mille ",VLOOKUP(P30,offre,2,FALSE)&amp;"mille "))</f>
        <v/>
      </c>
      <c r="R30" s="370">
        <f>+O30-P30*1000</f>
        <v>0</v>
      </c>
      <c r="S30" s="370" t="str">
        <f>VLOOKUP(R30,offre,2,FALSE)&amp;"Euros"</f>
        <v>Euros</v>
      </c>
      <c r="T30" s="370"/>
      <c r="U30" s="370"/>
      <c r="V30" s="372" t="str">
        <f>UPPER(LEFT(Y30,1))&amp;MID(Y30,2,255)</f>
        <v/>
      </c>
    </row>
    <row r="31" spans="1:22" ht="19.2" x14ac:dyDescent="0.4">
      <c r="A31" s="578" t="s">
        <v>605</v>
      </c>
      <c r="B31" s="393" t="s">
        <v>49</v>
      </c>
      <c r="C31" s="403" t="s">
        <v>30</v>
      </c>
      <c r="D31" s="412">
        <v>1</v>
      </c>
      <c r="E31" s="514"/>
      <c r="F31" s="368" t="str">
        <f>UPPER(LEFT(H31,1))&amp;MID(H31,2,255)</f>
        <v>Euros</v>
      </c>
      <c r="G31" s="369" t="s">
        <v>624</v>
      </c>
      <c r="H31" s="370" t="str">
        <f>K31&amp;N31&amp;Q31&amp;S31</f>
        <v>Euros</v>
      </c>
      <c r="I31" s="371">
        <f>+E31</f>
        <v>0</v>
      </c>
      <c r="J31" s="370">
        <f>INT(I31/1000000000)</f>
        <v>0</v>
      </c>
      <c r="K31" s="370" t="str">
        <f>VLOOKUP(J31,offre,2,FALSE)&amp;IF(J31=0,"",IF(J31=1,"milliard ","milliards "))</f>
        <v/>
      </c>
      <c r="L31" s="370">
        <f>+I31-J31*1000000000</f>
        <v>0</v>
      </c>
      <c r="M31" s="370">
        <f>INT(L31/1000000)</f>
        <v>0</v>
      </c>
      <c r="N31" s="370" t="str">
        <f>VLOOKUP(M31,offre,2,FALSE)&amp;IF(M31=0,"",IF(M31=1,"million ","millions "))</f>
        <v/>
      </c>
      <c r="O31" s="370">
        <f>+L31-M31*1000000</f>
        <v>0</v>
      </c>
      <c r="P31" s="370">
        <f>INT(O31/1000)</f>
        <v>0</v>
      </c>
      <c r="Q31" s="370" t="str">
        <f>IF(P31=0,"",IF(P31=1,"mille ",VLOOKUP(P31,offre,2,FALSE)&amp;"mille "))</f>
        <v/>
      </c>
      <c r="R31" s="370">
        <f>+O31-P31*1000</f>
        <v>0</v>
      </c>
      <c r="S31" s="370" t="str">
        <f>VLOOKUP(R31,offre,2,FALSE)&amp;"Euros"</f>
        <v>Euros</v>
      </c>
      <c r="T31" s="370"/>
      <c r="U31" s="370"/>
      <c r="V31" s="372" t="str">
        <f>UPPER(LEFT(Y31,1))&amp;MID(Y31,2,255)</f>
        <v/>
      </c>
    </row>
    <row r="32" spans="1:22" ht="19.2" x14ac:dyDescent="0.4">
      <c r="A32" s="646" t="s">
        <v>127</v>
      </c>
      <c r="B32" s="648" t="s">
        <v>52</v>
      </c>
      <c r="C32" s="43"/>
      <c r="D32" s="412"/>
      <c r="E32" s="514"/>
      <c r="F32" s="368"/>
      <c r="G32" s="369" t="s">
        <v>624</v>
      </c>
      <c r="H32" s="370" t="str">
        <f t="shared" si="0"/>
        <v>Euros</v>
      </c>
      <c r="I32" s="371">
        <f t="shared" si="1"/>
        <v>0</v>
      </c>
      <c r="J32" s="370">
        <f t="shared" si="2"/>
        <v>0</v>
      </c>
      <c r="K32" s="370" t="str">
        <f t="shared" si="3"/>
        <v/>
      </c>
      <c r="L32" s="370">
        <f t="shared" si="4"/>
        <v>0</v>
      </c>
      <c r="M32" s="370">
        <f t="shared" si="5"/>
        <v>0</v>
      </c>
      <c r="N32" s="370" t="str">
        <f t="shared" si="6"/>
        <v/>
      </c>
      <c r="O32" s="370">
        <f t="shared" si="7"/>
        <v>0</v>
      </c>
      <c r="P32" s="370">
        <f t="shared" si="8"/>
        <v>0</v>
      </c>
      <c r="Q32" s="370" t="str">
        <f t="shared" si="9"/>
        <v/>
      </c>
      <c r="R32" s="370">
        <f t="shared" si="10"/>
        <v>0</v>
      </c>
      <c r="S32" s="370" t="str">
        <f t="shared" si="11"/>
        <v>Euros</v>
      </c>
      <c r="T32" s="370"/>
      <c r="U32" s="370"/>
      <c r="V32" s="372" t="str">
        <f t="shared" si="12"/>
        <v/>
      </c>
    </row>
    <row r="33" spans="1:22" ht="19.2" x14ac:dyDescent="0.4">
      <c r="A33" s="454" t="s">
        <v>570</v>
      </c>
      <c r="B33" s="648" t="s">
        <v>53</v>
      </c>
      <c r="C33" s="375"/>
      <c r="D33" s="412"/>
      <c r="E33" s="514"/>
      <c r="F33" s="368"/>
      <c r="G33" s="369" t="s">
        <v>624</v>
      </c>
      <c r="H33" s="370" t="str">
        <f t="shared" si="0"/>
        <v>Euros</v>
      </c>
      <c r="I33" s="371">
        <f t="shared" si="1"/>
        <v>0</v>
      </c>
      <c r="J33" s="370">
        <f t="shared" si="2"/>
        <v>0</v>
      </c>
      <c r="K33" s="370" t="str">
        <f t="shared" si="3"/>
        <v/>
      </c>
      <c r="L33" s="370">
        <f t="shared" si="4"/>
        <v>0</v>
      </c>
      <c r="M33" s="370">
        <f t="shared" si="5"/>
        <v>0</v>
      </c>
      <c r="N33" s="370" t="str">
        <f t="shared" si="6"/>
        <v/>
      </c>
      <c r="O33" s="370">
        <f t="shared" si="7"/>
        <v>0</v>
      </c>
      <c r="P33" s="370">
        <f t="shared" si="8"/>
        <v>0</v>
      </c>
      <c r="Q33" s="370" t="str">
        <f t="shared" si="9"/>
        <v/>
      </c>
      <c r="R33" s="370">
        <f t="shared" si="10"/>
        <v>0</v>
      </c>
      <c r="S33" s="370" t="str">
        <f t="shared" si="11"/>
        <v>Euros</v>
      </c>
      <c r="T33" s="370"/>
      <c r="U33" s="370"/>
      <c r="V33" s="372" t="str">
        <f t="shared" si="12"/>
        <v/>
      </c>
    </row>
    <row r="34" spans="1:22" ht="19.2" x14ac:dyDescent="0.4">
      <c r="A34" s="578" t="s">
        <v>789</v>
      </c>
      <c r="B34" s="393" t="s">
        <v>888</v>
      </c>
      <c r="C34" s="403" t="s">
        <v>30</v>
      </c>
      <c r="D34" s="412">
        <v>1</v>
      </c>
      <c r="E34" s="515"/>
      <c r="F34" s="368" t="str">
        <f>UPPER(LEFT(H34,1))&amp;MID(H34,2,255)</f>
        <v>Euros</v>
      </c>
      <c r="G34" s="369" t="s">
        <v>624</v>
      </c>
      <c r="H34" s="370" t="str">
        <f t="shared" si="0"/>
        <v>Euros</v>
      </c>
      <c r="I34" s="371">
        <f t="shared" si="1"/>
        <v>0</v>
      </c>
      <c r="J34" s="370">
        <f t="shared" si="2"/>
        <v>0</v>
      </c>
      <c r="K34" s="370" t="str">
        <f t="shared" si="3"/>
        <v/>
      </c>
      <c r="L34" s="370">
        <f t="shared" si="4"/>
        <v>0</v>
      </c>
      <c r="M34" s="370">
        <f t="shared" si="5"/>
        <v>0</v>
      </c>
      <c r="N34" s="370" t="str">
        <f t="shared" si="6"/>
        <v/>
      </c>
      <c r="O34" s="370">
        <f t="shared" si="7"/>
        <v>0</v>
      </c>
      <c r="P34" s="370">
        <f t="shared" si="8"/>
        <v>0</v>
      </c>
      <c r="Q34" s="370" t="str">
        <f t="shared" si="9"/>
        <v/>
      </c>
      <c r="R34" s="370">
        <f t="shared" si="10"/>
        <v>0</v>
      </c>
      <c r="S34" s="370" t="str">
        <f t="shared" si="11"/>
        <v>Euros</v>
      </c>
      <c r="T34" s="370"/>
      <c r="U34" s="370"/>
      <c r="V34" s="372" t="str">
        <f t="shared" si="12"/>
        <v/>
      </c>
    </row>
    <row r="35" spans="1:22" ht="19.2" x14ac:dyDescent="0.4">
      <c r="A35" s="578" t="s">
        <v>790</v>
      </c>
      <c r="B35" s="639" t="s">
        <v>889</v>
      </c>
      <c r="C35" s="403" t="s">
        <v>30</v>
      </c>
      <c r="D35" s="412">
        <v>1</v>
      </c>
      <c r="E35" s="515"/>
      <c r="F35" s="368" t="str">
        <f>UPPER(LEFT(H35,1))&amp;MID(H35,2,255)</f>
        <v>Euros</v>
      </c>
      <c r="G35" s="369" t="s">
        <v>624</v>
      </c>
      <c r="H35" s="370" t="str">
        <f>K35&amp;N35&amp;Q35&amp;S35</f>
        <v>Euros</v>
      </c>
      <c r="I35" s="371">
        <f>+E35</f>
        <v>0</v>
      </c>
      <c r="J35" s="370">
        <f>INT(I35/1000000000)</f>
        <v>0</v>
      </c>
      <c r="K35" s="370" t="str">
        <f>VLOOKUP(J35,offre,2,FALSE)&amp;IF(J35=0,"",IF(J35=1,"milliard ","milliards "))</f>
        <v/>
      </c>
      <c r="L35" s="370">
        <f>+I35-J35*1000000000</f>
        <v>0</v>
      </c>
      <c r="M35" s="370">
        <f>INT(L35/1000000)</f>
        <v>0</v>
      </c>
      <c r="N35" s="370" t="str">
        <f>VLOOKUP(M35,offre,2,FALSE)&amp;IF(M35=0,"",IF(M35=1,"million ","millions "))</f>
        <v/>
      </c>
      <c r="O35" s="370">
        <f>+L35-M35*1000000</f>
        <v>0</v>
      </c>
      <c r="P35" s="370">
        <f>INT(O35/1000)</f>
        <v>0</v>
      </c>
      <c r="Q35" s="370" t="str">
        <f>IF(P35=0,"",IF(P35=1,"mille ",VLOOKUP(P35,offre,2,FALSE)&amp;"mille "))</f>
        <v/>
      </c>
      <c r="R35" s="370">
        <f>+O35-P35*1000</f>
        <v>0</v>
      </c>
      <c r="S35" s="370" t="str">
        <f>VLOOKUP(R35,offre,2,FALSE)&amp;"Euros"</f>
        <v>Euros</v>
      </c>
      <c r="T35" s="370"/>
      <c r="U35" s="370"/>
      <c r="V35" s="372" t="str">
        <f>UPPER(LEFT(Y35,1))&amp;MID(Y35,2,255)</f>
        <v/>
      </c>
    </row>
    <row r="36" spans="1:22" ht="19.2" x14ac:dyDescent="0.4">
      <c r="A36" s="578" t="s">
        <v>791</v>
      </c>
      <c r="B36" s="393" t="s">
        <v>66</v>
      </c>
      <c r="C36" s="403" t="s">
        <v>30</v>
      </c>
      <c r="D36" s="412">
        <v>1</v>
      </c>
      <c r="E36" s="513"/>
      <c r="F36" s="368" t="str">
        <f>UPPER(LEFT(H36,1))&amp;MID(H36,2,255)</f>
        <v>Euros</v>
      </c>
      <c r="G36" s="369" t="s">
        <v>624</v>
      </c>
      <c r="H36" s="370" t="str">
        <f>K36&amp;N36&amp;Q36&amp;S36</f>
        <v>Euros</v>
      </c>
      <c r="I36" s="371">
        <f>+E36</f>
        <v>0</v>
      </c>
      <c r="J36" s="370">
        <f>INT(I36/1000000000)</f>
        <v>0</v>
      </c>
      <c r="K36" s="370" t="str">
        <f>VLOOKUP(J36,offre,2,FALSE)&amp;IF(J36=0,"",IF(J36=1,"milliard ","milliards "))</f>
        <v/>
      </c>
      <c r="L36" s="370">
        <f>+I36-J36*1000000000</f>
        <v>0</v>
      </c>
      <c r="M36" s="370">
        <f>INT(L36/1000000)</f>
        <v>0</v>
      </c>
      <c r="N36" s="370" t="str">
        <f>VLOOKUP(M36,offre,2,FALSE)&amp;IF(M36=0,"",IF(M36=1,"million ","millions "))</f>
        <v/>
      </c>
      <c r="O36" s="370">
        <f>+L36-M36*1000000</f>
        <v>0</v>
      </c>
      <c r="P36" s="370">
        <f>INT(O36/1000)</f>
        <v>0</v>
      </c>
      <c r="Q36" s="370" t="str">
        <f>IF(P36=0,"",IF(P36=1,"mille ",VLOOKUP(P36,offre,2,FALSE)&amp;"mille "))</f>
        <v/>
      </c>
      <c r="R36" s="370">
        <f>+O36-P36*1000</f>
        <v>0</v>
      </c>
      <c r="S36" s="370" t="str">
        <f>VLOOKUP(R36,offre,2,FALSE)&amp;"Euros"</f>
        <v>Euros</v>
      </c>
      <c r="T36" s="370"/>
      <c r="U36" s="370"/>
      <c r="V36" s="372" t="str">
        <f>UPPER(LEFT(Y36,1))&amp;MID(Y36,2,255)</f>
        <v/>
      </c>
    </row>
    <row r="37" spans="1:22" ht="19.2" x14ac:dyDescent="0.4">
      <c r="A37" s="649" t="s">
        <v>606</v>
      </c>
      <c r="B37" s="648" t="s">
        <v>545</v>
      </c>
      <c r="C37" s="375"/>
      <c r="D37" s="412"/>
      <c r="E37" s="514"/>
      <c r="F37" s="368"/>
      <c r="G37" s="369" t="s">
        <v>624</v>
      </c>
      <c r="H37" s="370" t="str">
        <f t="shared" si="0"/>
        <v>Euros</v>
      </c>
      <c r="I37" s="371">
        <f t="shared" si="1"/>
        <v>0</v>
      </c>
      <c r="J37" s="370">
        <f t="shared" si="2"/>
        <v>0</v>
      </c>
      <c r="K37" s="370" t="str">
        <f t="shared" si="3"/>
        <v/>
      </c>
      <c r="L37" s="370">
        <f t="shared" si="4"/>
        <v>0</v>
      </c>
      <c r="M37" s="370">
        <f t="shared" si="5"/>
        <v>0</v>
      </c>
      <c r="N37" s="370" t="str">
        <f t="shared" si="6"/>
        <v/>
      </c>
      <c r="O37" s="370">
        <f t="shared" si="7"/>
        <v>0</v>
      </c>
      <c r="P37" s="370">
        <f t="shared" si="8"/>
        <v>0</v>
      </c>
      <c r="Q37" s="370" t="str">
        <f t="shared" si="9"/>
        <v/>
      </c>
      <c r="R37" s="370">
        <f t="shared" si="10"/>
        <v>0</v>
      </c>
      <c r="S37" s="370" t="str">
        <f t="shared" si="11"/>
        <v>Euros</v>
      </c>
      <c r="T37" s="370"/>
      <c r="U37" s="370"/>
      <c r="V37" s="372" t="str">
        <f t="shared" si="12"/>
        <v/>
      </c>
    </row>
    <row r="38" spans="1:22" ht="19.2" x14ac:dyDescent="0.4">
      <c r="A38" s="59" t="s">
        <v>792</v>
      </c>
      <c r="B38" s="393" t="s">
        <v>109</v>
      </c>
      <c r="C38" s="385"/>
      <c r="D38" s="412"/>
      <c r="E38" s="514"/>
      <c r="F38" s="368"/>
      <c r="G38" s="369" t="s">
        <v>624</v>
      </c>
      <c r="H38" s="370" t="str">
        <f t="shared" si="0"/>
        <v>Euros</v>
      </c>
      <c r="I38" s="371">
        <f t="shared" si="1"/>
        <v>0</v>
      </c>
      <c r="J38" s="370">
        <f t="shared" si="2"/>
        <v>0</v>
      </c>
      <c r="K38" s="370" t="str">
        <f t="shared" si="3"/>
        <v/>
      </c>
      <c r="L38" s="370">
        <f t="shared" si="4"/>
        <v>0</v>
      </c>
      <c r="M38" s="370">
        <f t="shared" si="5"/>
        <v>0</v>
      </c>
      <c r="N38" s="370" t="str">
        <f t="shared" si="6"/>
        <v/>
      </c>
      <c r="O38" s="370">
        <f t="shared" si="7"/>
        <v>0</v>
      </c>
      <c r="P38" s="370">
        <f t="shared" si="8"/>
        <v>0</v>
      </c>
      <c r="Q38" s="370" t="str">
        <f t="shared" si="9"/>
        <v/>
      </c>
      <c r="R38" s="370">
        <f t="shared" si="10"/>
        <v>0</v>
      </c>
      <c r="S38" s="370" t="str">
        <f t="shared" si="11"/>
        <v>Euros</v>
      </c>
      <c r="T38" s="370"/>
      <c r="U38" s="370"/>
      <c r="V38" s="372" t="str">
        <f t="shared" si="12"/>
        <v/>
      </c>
    </row>
    <row r="39" spans="1:22" ht="19.2" x14ac:dyDescent="0.4">
      <c r="A39" s="59" t="s">
        <v>793</v>
      </c>
      <c r="B39" s="393" t="s">
        <v>890</v>
      </c>
      <c r="C39" s="403" t="s">
        <v>30</v>
      </c>
      <c r="D39" s="412">
        <v>1</v>
      </c>
      <c r="E39" s="513"/>
      <c r="F39" s="368" t="str">
        <f>UPPER(LEFT(H39,1))&amp;MID(H39,2,255)</f>
        <v>Euros</v>
      </c>
      <c r="G39" s="369" t="s">
        <v>624</v>
      </c>
      <c r="H39" s="370" t="str">
        <f t="shared" si="0"/>
        <v>Euros</v>
      </c>
      <c r="I39" s="371">
        <f t="shared" si="1"/>
        <v>0</v>
      </c>
      <c r="J39" s="370">
        <f t="shared" si="2"/>
        <v>0</v>
      </c>
      <c r="K39" s="370" t="str">
        <f t="shared" si="3"/>
        <v/>
      </c>
      <c r="L39" s="370">
        <f t="shared" si="4"/>
        <v>0</v>
      </c>
      <c r="M39" s="370">
        <f t="shared" si="5"/>
        <v>0</v>
      </c>
      <c r="N39" s="370" t="str">
        <f t="shared" si="6"/>
        <v/>
      </c>
      <c r="O39" s="370">
        <f t="shared" si="7"/>
        <v>0</v>
      </c>
      <c r="P39" s="370">
        <f t="shared" si="8"/>
        <v>0</v>
      </c>
      <c r="Q39" s="370" t="str">
        <f t="shared" si="9"/>
        <v/>
      </c>
      <c r="R39" s="370">
        <f t="shared" si="10"/>
        <v>0</v>
      </c>
      <c r="S39" s="370" t="str">
        <f t="shared" si="11"/>
        <v>Euros</v>
      </c>
      <c r="T39" s="370"/>
      <c r="U39" s="370"/>
      <c r="V39" s="372" t="str">
        <f t="shared" si="12"/>
        <v/>
      </c>
    </row>
    <row r="40" spans="1:22" ht="19.2" x14ac:dyDescent="0.4">
      <c r="A40" s="59" t="s">
        <v>794</v>
      </c>
      <c r="B40" s="393" t="s">
        <v>74</v>
      </c>
      <c r="C40" s="650"/>
      <c r="D40" s="412"/>
      <c r="E40" s="514"/>
      <c r="F40" s="368"/>
      <c r="G40" s="369" t="s">
        <v>624</v>
      </c>
      <c r="H40" s="370" t="str">
        <f t="shared" si="0"/>
        <v>Euros</v>
      </c>
      <c r="I40" s="371">
        <f t="shared" si="1"/>
        <v>0</v>
      </c>
      <c r="J40" s="370">
        <f t="shared" si="2"/>
        <v>0</v>
      </c>
      <c r="K40" s="370" t="str">
        <f t="shared" si="3"/>
        <v/>
      </c>
      <c r="L40" s="370">
        <f t="shared" si="4"/>
        <v>0</v>
      </c>
      <c r="M40" s="370">
        <f t="shared" si="5"/>
        <v>0</v>
      </c>
      <c r="N40" s="370" t="str">
        <f t="shared" si="6"/>
        <v/>
      </c>
      <c r="O40" s="370">
        <f t="shared" si="7"/>
        <v>0</v>
      </c>
      <c r="P40" s="370">
        <f t="shared" si="8"/>
        <v>0</v>
      </c>
      <c r="Q40" s="370" t="str">
        <f t="shared" si="9"/>
        <v/>
      </c>
      <c r="R40" s="370">
        <f t="shared" si="10"/>
        <v>0</v>
      </c>
      <c r="S40" s="370" t="str">
        <f t="shared" si="11"/>
        <v>Euros</v>
      </c>
      <c r="T40" s="370"/>
      <c r="U40" s="370"/>
      <c r="V40" s="372" t="str">
        <f t="shared" si="12"/>
        <v/>
      </c>
    </row>
    <row r="41" spans="1:22" ht="19.2" x14ac:dyDescent="0.4">
      <c r="A41" s="59" t="s">
        <v>795</v>
      </c>
      <c r="B41" s="393" t="s">
        <v>548</v>
      </c>
      <c r="C41" s="385" t="s">
        <v>30</v>
      </c>
      <c r="D41" s="412">
        <v>1</v>
      </c>
      <c r="E41" s="513"/>
      <c r="F41" s="368" t="str">
        <f>UPPER(LEFT(H41,1))&amp;MID(H41,2,255)</f>
        <v>Euros</v>
      </c>
      <c r="G41" s="369" t="s">
        <v>624</v>
      </c>
      <c r="H41" s="370" t="str">
        <f t="shared" si="0"/>
        <v>Euros</v>
      </c>
      <c r="I41" s="371">
        <f t="shared" si="1"/>
        <v>0</v>
      </c>
      <c r="J41" s="370">
        <f t="shared" si="2"/>
        <v>0</v>
      </c>
      <c r="K41" s="370" t="str">
        <f t="shared" si="3"/>
        <v/>
      </c>
      <c r="L41" s="370">
        <f t="shared" si="4"/>
        <v>0</v>
      </c>
      <c r="M41" s="370">
        <f t="shared" si="5"/>
        <v>0</v>
      </c>
      <c r="N41" s="370" t="str">
        <f t="shared" si="6"/>
        <v/>
      </c>
      <c r="O41" s="370">
        <f t="shared" si="7"/>
        <v>0</v>
      </c>
      <c r="P41" s="370">
        <f t="shared" si="8"/>
        <v>0</v>
      </c>
      <c r="Q41" s="370" t="str">
        <f t="shared" si="9"/>
        <v/>
      </c>
      <c r="R41" s="370">
        <f t="shared" si="10"/>
        <v>0</v>
      </c>
      <c r="S41" s="370" t="str">
        <f t="shared" si="11"/>
        <v>Euros</v>
      </c>
      <c r="T41" s="370"/>
      <c r="U41" s="370"/>
      <c r="V41" s="372" t="str">
        <f t="shared" si="12"/>
        <v/>
      </c>
    </row>
    <row r="42" spans="1:22" ht="19.2" x14ac:dyDescent="0.45">
      <c r="A42" s="638"/>
      <c r="B42" s="644" t="s">
        <v>796</v>
      </c>
      <c r="C42" s="651"/>
      <c r="D42" s="652"/>
      <c r="E42" s="653"/>
      <c r="F42" s="654"/>
      <c r="G42" s="369" t="s">
        <v>624</v>
      </c>
      <c r="H42" s="370" t="str">
        <f t="shared" si="0"/>
        <v>Euros</v>
      </c>
      <c r="I42" s="371">
        <f t="shared" si="1"/>
        <v>0</v>
      </c>
      <c r="J42" s="370">
        <f t="shared" si="2"/>
        <v>0</v>
      </c>
      <c r="K42" s="370" t="str">
        <f t="shared" si="3"/>
        <v/>
      </c>
      <c r="L42" s="370">
        <f t="shared" si="4"/>
        <v>0</v>
      </c>
      <c r="M42" s="370">
        <f t="shared" si="5"/>
        <v>0</v>
      </c>
      <c r="N42" s="370" t="str">
        <f t="shared" si="6"/>
        <v/>
      </c>
      <c r="O42" s="370">
        <f t="shared" si="7"/>
        <v>0</v>
      </c>
      <c r="P42" s="370">
        <f t="shared" si="8"/>
        <v>0</v>
      </c>
      <c r="Q42" s="370" t="str">
        <f t="shared" si="9"/>
        <v/>
      </c>
      <c r="R42" s="370">
        <f t="shared" si="10"/>
        <v>0</v>
      </c>
      <c r="S42" s="370" t="str">
        <f t="shared" si="11"/>
        <v>Euros</v>
      </c>
      <c r="T42" s="370"/>
      <c r="U42" s="370"/>
      <c r="V42" s="372" t="str">
        <f t="shared" si="12"/>
        <v/>
      </c>
    </row>
    <row r="43" spans="1:22" ht="19.2" x14ac:dyDescent="0.4">
      <c r="A43" s="59"/>
      <c r="B43" s="445"/>
      <c r="C43" s="375"/>
      <c r="D43" s="412"/>
      <c r="E43" s="514"/>
      <c r="F43" s="368"/>
      <c r="G43" s="369" t="s">
        <v>624</v>
      </c>
      <c r="H43" s="370" t="str">
        <f t="shared" si="0"/>
        <v>Euros</v>
      </c>
      <c r="I43" s="371">
        <f t="shared" si="1"/>
        <v>0</v>
      </c>
      <c r="J43" s="370">
        <f t="shared" si="2"/>
        <v>0</v>
      </c>
      <c r="K43" s="370" t="str">
        <f t="shared" si="3"/>
        <v/>
      </c>
      <c r="L43" s="370">
        <f t="shared" si="4"/>
        <v>0</v>
      </c>
      <c r="M43" s="370">
        <f t="shared" si="5"/>
        <v>0</v>
      </c>
      <c r="N43" s="370" t="str">
        <f t="shared" si="6"/>
        <v/>
      </c>
      <c r="O43" s="370">
        <f t="shared" si="7"/>
        <v>0</v>
      </c>
      <c r="P43" s="370">
        <f t="shared" si="8"/>
        <v>0</v>
      </c>
      <c r="Q43" s="370" t="str">
        <f t="shared" si="9"/>
        <v/>
      </c>
      <c r="R43" s="370">
        <f t="shared" si="10"/>
        <v>0</v>
      </c>
      <c r="S43" s="370" t="str">
        <f t="shared" si="11"/>
        <v>Euros</v>
      </c>
      <c r="T43" s="370"/>
      <c r="U43" s="370"/>
      <c r="V43" s="372" t="str">
        <f t="shared" si="12"/>
        <v/>
      </c>
    </row>
    <row r="44" spans="1:22" ht="19.2" x14ac:dyDescent="0.4">
      <c r="A44" s="646" t="s">
        <v>132</v>
      </c>
      <c r="B44" s="647" t="s">
        <v>123</v>
      </c>
      <c r="C44" s="532"/>
      <c r="D44" s="412"/>
      <c r="E44" s="514"/>
      <c r="F44" s="368"/>
      <c r="G44" s="369" t="s">
        <v>624</v>
      </c>
      <c r="H44" s="370" t="str">
        <f t="shared" si="0"/>
        <v>Euros</v>
      </c>
      <c r="I44" s="371">
        <f t="shared" si="1"/>
        <v>0</v>
      </c>
      <c r="J44" s="370">
        <f t="shared" si="2"/>
        <v>0</v>
      </c>
      <c r="K44" s="370" t="str">
        <f t="shared" si="3"/>
        <v/>
      </c>
      <c r="L44" s="370">
        <f t="shared" si="4"/>
        <v>0</v>
      </c>
      <c r="M44" s="370">
        <f t="shared" si="5"/>
        <v>0</v>
      </c>
      <c r="N44" s="370" t="str">
        <f t="shared" si="6"/>
        <v/>
      </c>
      <c r="O44" s="370">
        <f t="shared" si="7"/>
        <v>0</v>
      </c>
      <c r="P44" s="370">
        <f t="shared" si="8"/>
        <v>0</v>
      </c>
      <c r="Q44" s="370" t="str">
        <f t="shared" si="9"/>
        <v/>
      </c>
      <c r="R44" s="370">
        <f t="shared" si="10"/>
        <v>0</v>
      </c>
      <c r="S44" s="370" t="str">
        <f t="shared" si="11"/>
        <v>Euros</v>
      </c>
      <c r="T44" s="370"/>
      <c r="U44" s="370"/>
      <c r="V44" s="372" t="str">
        <f t="shared" si="12"/>
        <v/>
      </c>
    </row>
    <row r="45" spans="1:22" ht="19.2" x14ac:dyDescent="0.4">
      <c r="A45" s="578" t="s">
        <v>134</v>
      </c>
      <c r="B45" s="560" t="s">
        <v>891</v>
      </c>
      <c r="C45" s="536" t="s">
        <v>967</v>
      </c>
      <c r="D45" s="412">
        <v>1</v>
      </c>
      <c r="E45" s="514"/>
      <c r="F45" s="368" t="str">
        <f>UPPER(LEFT(H45,1))&amp;MID(H45,2,255)</f>
        <v>Euros</v>
      </c>
      <c r="G45" s="369" t="s">
        <v>624</v>
      </c>
      <c r="H45" s="370" t="str">
        <f t="shared" si="0"/>
        <v>Euros</v>
      </c>
      <c r="I45" s="371">
        <f t="shared" si="1"/>
        <v>0</v>
      </c>
      <c r="J45" s="370">
        <f t="shared" si="2"/>
        <v>0</v>
      </c>
      <c r="K45" s="370" t="str">
        <f t="shared" si="3"/>
        <v/>
      </c>
      <c r="L45" s="370">
        <f t="shared" si="4"/>
        <v>0</v>
      </c>
      <c r="M45" s="370">
        <f t="shared" si="5"/>
        <v>0</v>
      </c>
      <c r="N45" s="370" t="str">
        <f t="shared" si="6"/>
        <v/>
      </c>
      <c r="O45" s="370">
        <f t="shared" si="7"/>
        <v>0</v>
      </c>
      <c r="P45" s="370">
        <f t="shared" si="8"/>
        <v>0</v>
      </c>
      <c r="Q45" s="370" t="str">
        <f t="shared" si="9"/>
        <v/>
      </c>
      <c r="R45" s="370">
        <f t="shared" si="10"/>
        <v>0</v>
      </c>
      <c r="S45" s="370" t="str">
        <f t="shared" si="11"/>
        <v>Euros</v>
      </c>
      <c r="T45" s="370"/>
      <c r="U45" s="370"/>
      <c r="V45" s="372" t="str">
        <f t="shared" si="12"/>
        <v/>
      </c>
    </row>
    <row r="46" spans="1:22" ht="19.2" x14ac:dyDescent="0.4">
      <c r="A46" s="578" t="s">
        <v>142</v>
      </c>
      <c r="B46" s="560" t="s">
        <v>892</v>
      </c>
      <c r="C46" s="536" t="s">
        <v>967</v>
      </c>
      <c r="D46" s="412">
        <v>1</v>
      </c>
      <c r="E46" s="514"/>
      <c r="F46" s="368" t="str">
        <f>UPPER(LEFT(H46,1))&amp;MID(H46,2,255)</f>
        <v>Euros</v>
      </c>
      <c r="G46" s="369" t="s">
        <v>624</v>
      </c>
      <c r="H46" s="370" t="str">
        <f t="shared" si="0"/>
        <v>Euros</v>
      </c>
      <c r="I46" s="371">
        <f t="shared" si="1"/>
        <v>0</v>
      </c>
      <c r="J46" s="370">
        <f t="shared" si="2"/>
        <v>0</v>
      </c>
      <c r="K46" s="370" t="str">
        <f t="shared" si="3"/>
        <v/>
      </c>
      <c r="L46" s="370">
        <f t="shared" si="4"/>
        <v>0</v>
      </c>
      <c r="M46" s="370">
        <f t="shared" si="5"/>
        <v>0</v>
      </c>
      <c r="N46" s="370" t="str">
        <f t="shared" si="6"/>
        <v/>
      </c>
      <c r="O46" s="370">
        <f t="shared" si="7"/>
        <v>0</v>
      </c>
      <c r="P46" s="370">
        <f t="shared" si="8"/>
        <v>0</v>
      </c>
      <c r="Q46" s="370" t="str">
        <f t="shared" si="9"/>
        <v/>
      </c>
      <c r="R46" s="370">
        <f t="shared" si="10"/>
        <v>0</v>
      </c>
      <c r="S46" s="370" t="str">
        <f t="shared" si="11"/>
        <v>Euros</v>
      </c>
      <c r="T46" s="370"/>
      <c r="U46" s="370"/>
      <c r="V46" s="372" t="str">
        <f t="shared" si="12"/>
        <v/>
      </c>
    </row>
    <row r="47" spans="1:22" ht="19.2" x14ac:dyDescent="0.4">
      <c r="A47" s="578" t="s">
        <v>797</v>
      </c>
      <c r="B47" s="387" t="s">
        <v>840</v>
      </c>
      <c r="C47" s="536" t="s">
        <v>968</v>
      </c>
      <c r="D47" s="412">
        <v>1</v>
      </c>
      <c r="E47" s="514"/>
      <c r="F47" s="368" t="str">
        <f>UPPER(LEFT(H47,1))&amp;MID(H47,2,255)</f>
        <v>Euros</v>
      </c>
      <c r="G47" s="369" t="s">
        <v>624</v>
      </c>
      <c r="H47" s="370" t="str">
        <f t="shared" si="0"/>
        <v>Euros</v>
      </c>
      <c r="I47" s="371">
        <f t="shared" si="1"/>
        <v>0</v>
      </c>
      <c r="J47" s="370">
        <f t="shared" si="2"/>
        <v>0</v>
      </c>
      <c r="K47" s="370" t="str">
        <f t="shared" si="3"/>
        <v/>
      </c>
      <c r="L47" s="370">
        <f t="shared" si="4"/>
        <v>0</v>
      </c>
      <c r="M47" s="370">
        <f t="shared" si="5"/>
        <v>0</v>
      </c>
      <c r="N47" s="370" t="str">
        <f t="shared" si="6"/>
        <v/>
      </c>
      <c r="O47" s="370">
        <f t="shared" si="7"/>
        <v>0</v>
      </c>
      <c r="P47" s="370">
        <f t="shared" si="8"/>
        <v>0</v>
      </c>
      <c r="Q47" s="370" t="str">
        <f t="shared" si="9"/>
        <v/>
      </c>
      <c r="R47" s="370">
        <f t="shared" si="10"/>
        <v>0</v>
      </c>
      <c r="S47" s="370" t="str">
        <f t="shared" si="11"/>
        <v>Euros</v>
      </c>
      <c r="T47" s="370"/>
      <c r="U47" s="370"/>
      <c r="V47" s="372" t="str">
        <f t="shared" si="12"/>
        <v/>
      </c>
    </row>
    <row r="48" spans="1:22" ht="19.2" x14ac:dyDescent="0.45">
      <c r="A48" s="59"/>
      <c r="B48" s="644" t="s">
        <v>798</v>
      </c>
      <c r="C48" s="651"/>
      <c r="D48" s="652"/>
      <c r="E48" s="653"/>
      <c r="F48" s="654"/>
      <c r="G48" s="369" t="s">
        <v>624</v>
      </c>
      <c r="H48" s="370" t="str">
        <f t="shared" si="0"/>
        <v>Euros</v>
      </c>
      <c r="I48" s="371">
        <f t="shared" si="1"/>
        <v>0</v>
      </c>
      <c r="J48" s="370">
        <f t="shared" si="2"/>
        <v>0</v>
      </c>
      <c r="K48" s="370" t="str">
        <f t="shared" si="3"/>
        <v/>
      </c>
      <c r="L48" s="370">
        <f t="shared" si="4"/>
        <v>0</v>
      </c>
      <c r="M48" s="370">
        <f t="shared" si="5"/>
        <v>0</v>
      </c>
      <c r="N48" s="370" t="str">
        <f t="shared" si="6"/>
        <v/>
      </c>
      <c r="O48" s="370">
        <f t="shared" si="7"/>
        <v>0</v>
      </c>
      <c r="P48" s="370">
        <f t="shared" si="8"/>
        <v>0</v>
      </c>
      <c r="Q48" s="370" t="str">
        <f t="shared" si="9"/>
        <v/>
      </c>
      <c r="R48" s="370">
        <f t="shared" si="10"/>
        <v>0</v>
      </c>
      <c r="S48" s="370" t="str">
        <f t="shared" si="11"/>
        <v>Euros</v>
      </c>
      <c r="T48" s="370"/>
      <c r="U48" s="370"/>
      <c r="V48" s="372" t="str">
        <f t="shared" si="12"/>
        <v/>
      </c>
    </row>
    <row r="49" spans="1:22" ht="19.2" x14ac:dyDescent="0.4">
      <c r="A49" s="59"/>
      <c r="B49" s="50"/>
      <c r="C49" s="375"/>
      <c r="D49" s="412"/>
      <c r="E49" s="514"/>
      <c r="F49" s="368"/>
      <c r="G49" s="369" t="s">
        <v>624</v>
      </c>
      <c r="H49" s="370" t="str">
        <f t="shared" si="0"/>
        <v>Euros</v>
      </c>
      <c r="I49" s="371">
        <f t="shared" si="1"/>
        <v>0</v>
      </c>
      <c r="J49" s="370">
        <f t="shared" si="2"/>
        <v>0</v>
      </c>
      <c r="K49" s="370" t="str">
        <f t="shared" si="3"/>
        <v/>
      </c>
      <c r="L49" s="370">
        <f t="shared" si="4"/>
        <v>0</v>
      </c>
      <c r="M49" s="370">
        <f t="shared" si="5"/>
        <v>0</v>
      </c>
      <c r="N49" s="370" t="str">
        <f t="shared" si="6"/>
        <v/>
      </c>
      <c r="O49" s="370">
        <f t="shared" si="7"/>
        <v>0</v>
      </c>
      <c r="P49" s="370">
        <f t="shared" si="8"/>
        <v>0</v>
      </c>
      <c r="Q49" s="370" t="str">
        <f t="shared" si="9"/>
        <v/>
      </c>
      <c r="R49" s="370">
        <f t="shared" si="10"/>
        <v>0</v>
      </c>
      <c r="S49" s="370" t="str">
        <f t="shared" si="11"/>
        <v>Euros</v>
      </c>
      <c r="T49" s="370"/>
      <c r="U49" s="370"/>
      <c r="V49" s="372" t="str">
        <f t="shared" si="12"/>
        <v/>
      </c>
    </row>
    <row r="50" spans="1:22" ht="19.2" x14ac:dyDescent="0.4">
      <c r="A50" s="655" t="s">
        <v>148</v>
      </c>
      <c r="B50" s="656" t="s">
        <v>133</v>
      </c>
      <c r="C50" s="417"/>
      <c r="D50" s="412"/>
      <c r="E50" s="514"/>
      <c r="F50" s="368"/>
      <c r="G50" s="369" t="s">
        <v>624</v>
      </c>
      <c r="H50" s="370" t="str">
        <f t="shared" si="0"/>
        <v>Euros</v>
      </c>
      <c r="I50" s="371">
        <f t="shared" si="1"/>
        <v>0</v>
      </c>
      <c r="J50" s="370">
        <f t="shared" si="2"/>
        <v>0</v>
      </c>
      <c r="K50" s="370" t="str">
        <f t="shared" si="3"/>
        <v/>
      </c>
      <c r="L50" s="370">
        <f t="shared" si="4"/>
        <v>0</v>
      </c>
      <c r="M50" s="370">
        <f t="shared" si="5"/>
        <v>0</v>
      </c>
      <c r="N50" s="370" t="str">
        <f t="shared" si="6"/>
        <v/>
      </c>
      <c r="O50" s="370">
        <f t="shared" si="7"/>
        <v>0</v>
      </c>
      <c r="P50" s="370">
        <f t="shared" si="8"/>
        <v>0</v>
      </c>
      <c r="Q50" s="370" t="str">
        <f t="shared" si="9"/>
        <v/>
      </c>
      <c r="R50" s="370">
        <f t="shared" si="10"/>
        <v>0</v>
      </c>
      <c r="S50" s="370" t="str">
        <f t="shared" si="11"/>
        <v>Euros</v>
      </c>
      <c r="T50" s="370"/>
      <c r="U50" s="370"/>
      <c r="V50" s="372" t="str">
        <f t="shared" si="12"/>
        <v/>
      </c>
    </row>
    <row r="51" spans="1:22" ht="19.2" x14ac:dyDescent="0.4">
      <c r="A51" s="578" t="s">
        <v>150</v>
      </c>
      <c r="B51" s="560" t="s">
        <v>136</v>
      </c>
      <c r="C51" s="536" t="s">
        <v>137</v>
      </c>
      <c r="D51" s="412">
        <v>1</v>
      </c>
      <c r="E51" s="514"/>
      <c r="F51" s="368" t="str">
        <f>UPPER(LEFT(H51,1))&amp;MID(H51,2,255)</f>
        <v>Euros</v>
      </c>
      <c r="G51" s="369" t="s">
        <v>624</v>
      </c>
      <c r="H51" s="370" t="str">
        <f t="shared" si="0"/>
        <v>Euros</v>
      </c>
      <c r="I51" s="371">
        <f t="shared" si="1"/>
        <v>0</v>
      </c>
      <c r="J51" s="370">
        <f t="shared" si="2"/>
        <v>0</v>
      </c>
      <c r="K51" s="370" t="str">
        <f t="shared" si="3"/>
        <v/>
      </c>
      <c r="L51" s="370">
        <f t="shared" si="4"/>
        <v>0</v>
      </c>
      <c r="M51" s="370">
        <f t="shared" si="5"/>
        <v>0</v>
      </c>
      <c r="N51" s="370" t="str">
        <f t="shared" si="6"/>
        <v/>
      </c>
      <c r="O51" s="370">
        <f t="shared" si="7"/>
        <v>0</v>
      </c>
      <c r="P51" s="370">
        <f t="shared" si="8"/>
        <v>0</v>
      </c>
      <c r="Q51" s="370" t="str">
        <f t="shared" si="9"/>
        <v/>
      </c>
      <c r="R51" s="370">
        <f t="shared" si="10"/>
        <v>0</v>
      </c>
      <c r="S51" s="370" t="str">
        <f t="shared" si="11"/>
        <v>Euros</v>
      </c>
      <c r="T51" s="370"/>
      <c r="U51" s="370"/>
      <c r="V51" s="372" t="str">
        <f t="shared" si="12"/>
        <v/>
      </c>
    </row>
    <row r="52" spans="1:22" ht="19.2" x14ac:dyDescent="0.4">
      <c r="A52" s="578" t="s">
        <v>550</v>
      </c>
      <c r="B52" s="416" t="s">
        <v>549</v>
      </c>
      <c r="C52" s="378" t="s">
        <v>50</v>
      </c>
      <c r="D52" s="412">
        <v>1</v>
      </c>
      <c r="E52" s="514"/>
      <c r="F52" s="368" t="str">
        <f>UPPER(LEFT(H52,1))&amp;MID(H52,2,255)</f>
        <v>Euros</v>
      </c>
      <c r="G52" s="369" t="s">
        <v>624</v>
      </c>
      <c r="H52" s="370" t="str">
        <f t="shared" si="0"/>
        <v>Euros</v>
      </c>
      <c r="I52" s="371">
        <f t="shared" si="1"/>
        <v>0</v>
      </c>
      <c r="J52" s="370">
        <f t="shared" si="2"/>
        <v>0</v>
      </c>
      <c r="K52" s="370" t="str">
        <f t="shared" si="3"/>
        <v/>
      </c>
      <c r="L52" s="370">
        <f t="shared" si="4"/>
        <v>0</v>
      </c>
      <c r="M52" s="370">
        <f t="shared" si="5"/>
        <v>0</v>
      </c>
      <c r="N52" s="370" t="str">
        <f t="shared" si="6"/>
        <v/>
      </c>
      <c r="O52" s="370">
        <f t="shared" si="7"/>
        <v>0</v>
      </c>
      <c r="P52" s="370">
        <f t="shared" si="8"/>
        <v>0</v>
      </c>
      <c r="Q52" s="370" t="str">
        <f t="shared" si="9"/>
        <v/>
      </c>
      <c r="R52" s="370">
        <f t="shared" si="10"/>
        <v>0</v>
      </c>
      <c r="S52" s="370" t="str">
        <f t="shared" si="11"/>
        <v>Euros</v>
      </c>
      <c r="T52" s="370"/>
      <c r="U52" s="370"/>
      <c r="V52" s="372" t="str">
        <f t="shared" si="12"/>
        <v/>
      </c>
    </row>
    <row r="53" spans="1:22" ht="19.2" x14ac:dyDescent="0.45">
      <c r="A53" s="638"/>
      <c r="B53" s="644" t="s">
        <v>799</v>
      </c>
      <c r="C53" s="651"/>
      <c r="D53" s="652"/>
      <c r="E53" s="653"/>
      <c r="F53" s="654"/>
      <c r="G53" s="369" t="s">
        <v>624</v>
      </c>
      <c r="H53" s="370" t="str">
        <f t="shared" si="0"/>
        <v>Euros</v>
      </c>
      <c r="I53" s="371">
        <f t="shared" si="1"/>
        <v>0</v>
      </c>
      <c r="J53" s="370">
        <f t="shared" si="2"/>
        <v>0</v>
      </c>
      <c r="K53" s="370" t="str">
        <f t="shared" si="3"/>
        <v/>
      </c>
      <c r="L53" s="370">
        <f t="shared" si="4"/>
        <v>0</v>
      </c>
      <c r="M53" s="370">
        <f t="shared" si="5"/>
        <v>0</v>
      </c>
      <c r="N53" s="370" t="str">
        <f t="shared" si="6"/>
        <v/>
      </c>
      <c r="O53" s="370">
        <f t="shared" si="7"/>
        <v>0</v>
      </c>
      <c r="P53" s="370">
        <f t="shared" si="8"/>
        <v>0</v>
      </c>
      <c r="Q53" s="370" t="str">
        <f t="shared" si="9"/>
        <v/>
      </c>
      <c r="R53" s="370">
        <f t="shared" si="10"/>
        <v>0</v>
      </c>
      <c r="S53" s="370" t="str">
        <f t="shared" si="11"/>
        <v>Euros</v>
      </c>
      <c r="T53" s="370"/>
      <c r="U53" s="370"/>
      <c r="V53" s="372" t="str">
        <f t="shared" si="12"/>
        <v/>
      </c>
    </row>
    <row r="54" spans="1:22" ht="19.2" x14ac:dyDescent="0.4">
      <c r="A54" s="59"/>
      <c r="B54" s="50"/>
      <c r="C54" s="375"/>
      <c r="D54" s="412"/>
      <c r="E54" s="514"/>
      <c r="F54" s="368"/>
      <c r="G54" s="369" t="s">
        <v>624</v>
      </c>
      <c r="H54" s="370" t="str">
        <f t="shared" si="0"/>
        <v>Euros</v>
      </c>
      <c r="I54" s="371">
        <f t="shared" si="1"/>
        <v>0</v>
      </c>
      <c r="J54" s="370">
        <f t="shared" si="2"/>
        <v>0</v>
      </c>
      <c r="K54" s="370" t="str">
        <f t="shared" si="3"/>
        <v/>
      </c>
      <c r="L54" s="370">
        <f t="shared" si="4"/>
        <v>0</v>
      </c>
      <c r="M54" s="370">
        <f t="shared" si="5"/>
        <v>0</v>
      </c>
      <c r="N54" s="370" t="str">
        <f t="shared" si="6"/>
        <v/>
      </c>
      <c r="O54" s="370">
        <f t="shared" si="7"/>
        <v>0</v>
      </c>
      <c r="P54" s="370">
        <f t="shared" si="8"/>
        <v>0</v>
      </c>
      <c r="Q54" s="370" t="str">
        <f t="shared" si="9"/>
        <v/>
      </c>
      <c r="R54" s="370">
        <f t="shared" si="10"/>
        <v>0</v>
      </c>
      <c r="S54" s="370" t="str">
        <f t="shared" si="11"/>
        <v>Euros</v>
      </c>
      <c r="T54" s="370"/>
      <c r="U54" s="370"/>
      <c r="V54" s="372" t="str">
        <f t="shared" si="12"/>
        <v/>
      </c>
    </row>
    <row r="55" spans="1:22" ht="19.2" x14ac:dyDescent="0.4">
      <c r="A55" s="655" t="s">
        <v>190</v>
      </c>
      <c r="B55" s="656" t="s">
        <v>149</v>
      </c>
      <c r="C55" s="375"/>
      <c r="D55" s="412"/>
      <c r="E55" s="514"/>
      <c r="F55" s="368"/>
      <c r="G55" s="369" t="s">
        <v>624</v>
      </c>
      <c r="H55" s="370" t="str">
        <f t="shared" si="0"/>
        <v>Euros</v>
      </c>
      <c r="I55" s="371">
        <f t="shared" si="1"/>
        <v>0</v>
      </c>
      <c r="J55" s="370">
        <f t="shared" si="2"/>
        <v>0</v>
      </c>
      <c r="K55" s="370" t="str">
        <f t="shared" si="3"/>
        <v/>
      </c>
      <c r="L55" s="370">
        <f t="shared" si="4"/>
        <v>0</v>
      </c>
      <c r="M55" s="370">
        <f t="shared" si="5"/>
        <v>0</v>
      </c>
      <c r="N55" s="370" t="str">
        <f t="shared" si="6"/>
        <v/>
      </c>
      <c r="O55" s="370">
        <f t="shared" si="7"/>
        <v>0</v>
      </c>
      <c r="P55" s="370">
        <f t="shared" si="8"/>
        <v>0</v>
      </c>
      <c r="Q55" s="370" t="str">
        <f t="shared" si="9"/>
        <v/>
      </c>
      <c r="R55" s="370">
        <f t="shared" si="10"/>
        <v>0</v>
      </c>
      <c r="S55" s="370" t="str">
        <f t="shared" si="11"/>
        <v>Euros</v>
      </c>
      <c r="T55" s="370"/>
      <c r="U55" s="370"/>
      <c r="V55" s="372" t="str">
        <f t="shared" si="12"/>
        <v/>
      </c>
    </row>
    <row r="56" spans="1:22" ht="19.2" x14ac:dyDescent="0.4">
      <c r="A56" s="655" t="s">
        <v>192</v>
      </c>
      <c r="B56" s="454" t="s">
        <v>152</v>
      </c>
      <c r="C56" s="403"/>
      <c r="D56" s="412"/>
      <c r="E56" s="514"/>
      <c r="F56" s="368"/>
      <c r="G56" s="369" t="s">
        <v>624</v>
      </c>
      <c r="H56" s="370" t="str">
        <f t="shared" si="0"/>
        <v>Euros</v>
      </c>
      <c r="I56" s="371">
        <f t="shared" si="1"/>
        <v>0</v>
      </c>
      <c r="J56" s="370">
        <f t="shared" si="2"/>
        <v>0</v>
      </c>
      <c r="K56" s="370" t="str">
        <f t="shared" si="3"/>
        <v/>
      </c>
      <c r="L56" s="370">
        <f t="shared" si="4"/>
        <v>0</v>
      </c>
      <c r="M56" s="370">
        <f t="shared" si="5"/>
        <v>0</v>
      </c>
      <c r="N56" s="370" t="str">
        <f t="shared" si="6"/>
        <v/>
      </c>
      <c r="O56" s="370">
        <f t="shared" si="7"/>
        <v>0</v>
      </c>
      <c r="P56" s="370">
        <f t="shared" si="8"/>
        <v>0</v>
      </c>
      <c r="Q56" s="370" t="str">
        <f t="shared" si="9"/>
        <v/>
      </c>
      <c r="R56" s="370">
        <f t="shared" si="10"/>
        <v>0</v>
      </c>
      <c r="S56" s="370" t="str">
        <f t="shared" si="11"/>
        <v>Euros</v>
      </c>
      <c r="T56" s="370"/>
      <c r="U56" s="370"/>
      <c r="V56" s="372" t="str">
        <f t="shared" si="12"/>
        <v/>
      </c>
    </row>
    <row r="57" spans="1:22" ht="19.2" x14ac:dyDescent="0.4">
      <c r="A57" s="578" t="s">
        <v>193</v>
      </c>
      <c r="B57" s="416" t="s">
        <v>154</v>
      </c>
      <c r="C57" s="492" t="s">
        <v>155</v>
      </c>
      <c r="D57" s="412">
        <v>1</v>
      </c>
      <c r="E57" s="514"/>
      <c r="F57" s="368" t="str">
        <f>UPPER(LEFT(H57,1))&amp;MID(H57,2,255)</f>
        <v>Euros</v>
      </c>
      <c r="G57" s="369" t="s">
        <v>624</v>
      </c>
      <c r="H57" s="370" t="str">
        <f t="shared" si="0"/>
        <v>Euros</v>
      </c>
      <c r="I57" s="371">
        <f t="shared" si="1"/>
        <v>0</v>
      </c>
      <c r="J57" s="370">
        <f t="shared" si="2"/>
        <v>0</v>
      </c>
      <c r="K57" s="370" t="str">
        <f t="shared" si="3"/>
        <v/>
      </c>
      <c r="L57" s="370">
        <f t="shared" si="4"/>
        <v>0</v>
      </c>
      <c r="M57" s="370">
        <f t="shared" si="5"/>
        <v>0</v>
      </c>
      <c r="N57" s="370" t="str">
        <f t="shared" si="6"/>
        <v/>
      </c>
      <c r="O57" s="370">
        <f t="shared" si="7"/>
        <v>0</v>
      </c>
      <c r="P57" s="370">
        <f t="shared" si="8"/>
        <v>0</v>
      </c>
      <c r="Q57" s="370" t="str">
        <f t="shared" si="9"/>
        <v/>
      </c>
      <c r="R57" s="370">
        <f t="shared" si="10"/>
        <v>0</v>
      </c>
      <c r="S57" s="370" t="str">
        <f t="shared" si="11"/>
        <v>Euros</v>
      </c>
      <c r="T57" s="370"/>
      <c r="U57" s="370"/>
      <c r="V57" s="372" t="str">
        <f t="shared" si="12"/>
        <v/>
      </c>
    </row>
    <row r="58" spans="1:22" ht="19.2" x14ac:dyDescent="0.4">
      <c r="A58" s="578" t="s">
        <v>195</v>
      </c>
      <c r="B58" s="416" t="s">
        <v>885</v>
      </c>
      <c r="C58" s="492" t="s">
        <v>155</v>
      </c>
      <c r="D58" s="412">
        <v>1</v>
      </c>
      <c r="E58" s="514"/>
      <c r="F58" s="368" t="str">
        <f>UPPER(LEFT(H58,1))&amp;MID(H58,2,255)</f>
        <v>Euros</v>
      </c>
      <c r="G58" s="369" t="s">
        <v>624</v>
      </c>
      <c r="H58" s="370" t="str">
        <f t="shared" si="0"/>
        <v>Euros</v>
      </c>
      <c r="I58" s="371">
        <f t="shared" si="1"/>
        <v>0</v>
      </c>
      <c r="J58" s="370">
        <f t="shared" si="2"/>
        <v>0</v>
      </c>
      <c r="K58" s="370" t="str">
        <f t="shared" si="3"/>
        <v/>
      </c>
      <c r="L58" s="370">
        <f t="shared" si="4"/>
        <v>0</v>
      </c>
      <c r="M58" s="370">
        <f t="shared" si="5"/>
        <v>0</v>
      </c>
      <c r="N58" s="370" t="str">
        <f t="shared" si="6"/>
        <v/>
      </c>
      <c r="O58" s="370">
        <f t="shared" si="7"/>
        <v>0</v>
      </c>
      <c r="P58" s="370">
        <f t="shared" si="8"/>
        <v>0</v>
      </c>
      <c r="Q58" s="370" t="str">
        <f t="shared" si="9"/>
        <v/>
      </c>
      <c r="R58" s="370">
        <f t="shared" si="10"/>
        <v>0</v>
      </c>
      <c r="S58" s="370" t="str">
        <f t="shared" si="11"/>
        <v>Euros</v>
      </c>
      <c r="T58" s="370"/>
      <c r="U58" s="370"/>
      <c r="V58" s="372" t="str">
        <f t="shared" si="12"/>
        <v/>
      </c>
    </row>
    <row r="59" spans="1:22" ht="19.2" x14ac:dyDescent="0.4">
      <c r="A59" s="657" t="s">
        <v>217</v>
      </c>
      <c r="B59" s="454" t="s">
        <v>161</v>
      </c>
      <c r="C59" s="403"/>
      <c r="D59" s="412"/>
      <c r="E59" s="514"/>
      <c r="F59" s="368"/>
      <c r="G59" s="369" t="s">
        <v>624</v>
      </c>
      <c r="H59" s="370" t="str">
        <f t="shared" si="0"/>
        <v>Euros</v>
      </c>
      <c r="I59" s="371">
        <f t="shared" si="1"/>
        <v>0</v>
      </c>
      <c r="J59" s="370">
        <f t="shared" si="2"/>
        <v>0</v>
      </c>
      <c r="K59" s="370" t="str">
        <f t="shared" si="3"/>
        <v/>
      </c>
      <c r="L59" s="370">
        <f t="shared" si="4"/>
        <v>0</v>
      </c>
      <c r="M59" s="370">
        <f t="shared" si="5"/>
        <v>0</v>
      </c>
      <c r="N59" s="370" t="str">
        <f t="shared" si="6"/>
        <v/>
      </c>
      <c r="O59" s="370">
        <f t="shared" si="7"/>
        <v>0</v>
      </c>
      <c r="P59" s="370">
        <f t="shared" si="8"/>
        <v>0</v>
      </c>
      <c r="Q59" s="370" t="str">
        <f t="shared" si="9"/>
        <v/>
      </c>
      <c r="R59" s="370">
        <f t="shared" si="10"/>
        <v>0</v>
      </c>
      <c r="S59" s="370" t="str">
        <f t="shared" si="11"/>
        <v>Euros</v>
      </c>
      <c r="T59" s="370"/>
      <c r="U59" s="370"/>
      <c r="V59" s="372" t="str">
        <f t="shared" si="12"/>
        <v/>
      </c>
    </row>
    <row r="60" spans="1:22" ht="19.2" x14ac:dyDescent="0.4">
      <c r="A60" s="658" t="s">
        <v>218</v>
      </c>
      <c r="B60" s="416" t="s">
        <v>186</v>
      </c>
      <c r="C60" s="403" t="s">
        <v>137</v>
      </c>
      <c r="D60" s="412">
        <v>1</v>
      </c>
      <c r="E60" s="514"/>
      <c r="F60" s="368" t="str">
        <f>UPPER(LEFT(H60,1))&amp;MID(H60,2,255)</f>
        <v>Euros</v>
      </c>
      <c r="G60" s="369" t="s">
        <v>624</v>
      </c>
      <c r="H60" s="370" t="str">
        <f t="shared" si="0"/>
        <v>Euros</v>
      </c>
      <c r="I60" s="371">
        <f t="shared" si="1"/>
        <v>0</v>
      </c>
      <c r="J60" s="370">
        <f t="shared" si="2"/>
        <v>0</v>
      </c>
      <c r="K60" s="370" t="str">
        <f t="shared" si="3"/>
        <v/>
      </c>
      <c r="L60" s="370">
        <f t="shared" si="4"/>
        <v>0</v>
      </c>
      <c r="M60" s="370">
        <f t="shared" si="5"/>
        <v>0</v>
      </c>
      <c r="N60" s="370" t="str">
        <f t="shared" si="6"/>
        <v/>
      </c>
      <c r="O60" s="370">
        <f t="shared" si="7"/>
        <v>0</v>
      </c>
      <c r="P60" s="370">
        <f t="shared" si="8"/>
        <v>0</v>
      </c>
      <c r="Q60" s="370" t="str">
        <f t="shared" si="9"/>
        <v/>
      </c>
      <c r="R60" s="370">
        <f t="shared" si="10"/>
        <v>0</v>
      </c>
      <c r="S60" s="370" t="str">
        <f t="shared" si="11"/>
        <v>Euros</v>
      </c>
      <c r="T60" s="370"/>
      <c r="U60" s="370"/>
      <c r="V60" s="372" t="str">
        <f t="shared" si="12"/>
        <v/>
      </c>
    </row>
    <row r="61" spans="1:22" ht="19.2" x14ac:dyDescent="0.4">
      <c r="A61" s="657" t="s">
        <v>555</v>
      </c>
      <c r="B61" s="454" t="s">
        <v>169</v>
      </c>
      <c r="C61" s="555"/>
      <c r="D61" s="412"/>
      <c r="E61" s="514"/>
      <c r="F61" s="368"/>
      <c r="G61" s="369" t="s">
        <v>624</v>
      </c>
      <c r="H61" s="370" t="str">
        <f t="shared" si="0"/>
        <v>Euros</v>
      </c>
      <c r="I61" s="371">
        <f t="shared" si="1"/>
        <v>0</v>
      </c>
      <c r="J61" s="370">
        <f t="shared" si="2"/>
        <v>0</v>
      </c>
      <c r="K61" s="370" t="str">
        <f t="shared" si="3"/>
        <v/>
      </c>
      <c r="L61" s="370">
        <f t="shared" si="4"/>
        <v>0</v>
      </c>
      <c r="M61" s="370">
        <f t="shared" si="5"/>
        <v>0</v>
      </c>
      <c r="N61" s="370" t="str">
        <f t="shared" si="6"/>
        <v/>
      </c>
      <c r="O61" s="370">
        <f t="shared" si="7"/>
        <v>0</v>
      </c>
      <c r="P61" s="370">
        <f t="shared" si="8"/>
        <v>0</v>
      </c>
      <c r="Q61" s="370" t="str">
        <f t="shared" si="9"/>
        <v/>
      </c>
      <c r="R61" s="370">
        <f t="shared" si="10"/>
        <v>0</v>
      </c>
      <c r="S61" s="370" t="str">
        <f t="shared" si="11"/>
        <v>Euros</v>
      </c>
      <c r="T61" s="370"/>
      <c r="U61" s="370"/>
      <c r="V61" s="372" t="str">
        <f t="shared" si="12"/>
        <v/>
      </c>
    </row>
    <row r="62" spans="1:22" ht="19.2" x14ac:dyDescent="0.4">
      <c r="A62" s="658" t="s">
        <v>801</v>
      </c>
      <c r="B62" s="416" t="s">
        <v>171</v>
      </c>
      <c r="C62" s="492" t="s">
        <v>155</v>
      </c>
      <c r="D62" s="412">
        <v>1</v>
      </c>
      <c r="E62" s="514"/>
      <c r="F62" s="368" t="str">
        <f>UPPER(LEFT(H62,1))&amp;MID(H62,2,255)</f>
        <v>Euros</v>
      </c>
      <c r="G62" s="369" t="s">
        <v>624</v>
      </c>
      <c r="H62" s="370" t="str">
        <f t="shared" si="0"/>
        <v>Euros</v>
      </c>
      <c r="I62" s="371">
        <f t="shared" si="1"/>
        <v>0</v>
      </c>
      <c r="J62" s="370">
        <f t="shared" si="2"/>
        <v>0</v>
      </c>
      <c r="K62" s="370" t="str">
        <f t="shared" si="3"/>
        <v/>
      </c>
      <c r="L62" s="370">
        <f t="shared" si="4"/>
        <v>0</v>
      </c>
      <c r="M62" s="370">
        <f t="shared" si="5"/>
        <v>0</v>
      </c>
      <c r="N62" s="370" t="str">
        <f t="shared" si="6"/>
        <v/>
      </c>
      <c r="O62" s="370">
        <f t="shared" si="7"/>
        <v>0</v>
      </c>
      <c r="P62" s="370">
        <f t="shared" si="8"/>
        <v>0</v>
      </c>
      <c r="Q62" s="370" t="str">
        <f t="shared" si="9"/>
        <v/>
      </c>
      <c r="R62" s="370">
        <f t="shared" si="10"/>
        <v>0</v>
      </c>
      <c r="S62" s="370" t="str">
        <f t="shared" si="11"/>
        <v>Euros</v>
      </c>
      <c r="T62" s="370"/>
      <c r="U62" s="370"/>
      <c r="V62" s="372" t="str">
        <f t="shared" si="12"/>
        <v/>
      </c>
    </row>
    <row r="63" spans="1:22" ht="19.2" x14ac:dyDescent="0.4">
      <c r="A63" s="658" t="s">
        <v>802</v>
      </c>
      <c r="B63" s="416" t="s">
        <v>592</v>
      </c>
      <c r="C63" s="492" t="s">
        <v>155</v>
      </c>
      <c r="D63" s="412">
        <v>1</v>
      </c>
      <c r="E63" s="514"/>
      <c r="F63" s="368" t="str">
        <f>UPPER(LEFT(H63,1))&amp;MID(H63,2,255)</f>
        <v>Euros</v>
      </c>
      <c r="G63" s="369" t="s">
        <v>624</v>
      </c>
      <c r="H63" s="370" t="str">
        <f t="shared" si="0"/>
        <v>Euros</v>
      </c>
      <c r="I63" s="371">
        <f t="shared" si="1"/>
        <v>0</v>
      </c>
      <c r="J63" s="370">
        <f t="shared" si="2"/>
        <v>0</v>
      </c>
      <c r="K63" s="370" t="str">
        <f t="shared" si="3"/>
        <v/>
      </c>
      <c r="L63" s="370">
        <f t="shared" si="4"/>
        <v>0</v>
      </c>
      <c r="M63" s="370">
        <f t="shared" si="5"/>
        <v>0</v>
      </c>
      <c r="N63" s="370" t="str">
        <f t="shared" si="6"/>
        <v/>
      </c>
      <c r="O63" s="370">
        <f t="shared" si="7"/>
        <v>0</v>
      </c>
      <c r="P63" s="370">
        <f t="shared" si="8"/>
        <v>0</v>
      </c>
      <c r="Q63" s="370" t="str">
        <f t="shared" si="9"/>
        <v/>
      </c>
      <c r="R63" s="370">
        <f t="shared" si="10"/>
        <v>0</v>
      </c>
      <c r="S63" s="370" t="str">
        <f t="shared" si="11"/>
        <v>Euros</v>
      </c>
      <c r="T63" s="370"/>
      <c r="U63" s="370"/>
      <c r="V63" s="372" t="str">
        <f t="shared" si="12"/>
        <v/>
      </c>
    </row>
    <row r="64" spans="1:22" ht="19.2" x14ac:dyDescent="0.4">
      <c r="A64" s="658" t="s">
        <v>803</v>
      </c>
      <c r="B64" s="416" t="s">
        <v>593</v>
      </c>
      <c r="C64" s="492" t="s">
        <v>155</v>
      </c>
      <c r="D64" s="412">
        <v>1</v>
      </c>
      <c r="E64" s="514"/>
      <c r="F64" s="368" t="str">
        <f>UPPER(LEFT(H64,1))&amp;MID(H64,2,255)</f>
        <v>Euros</v>
      </c>
      <c r="G64" s="369" t="s">
        <v>624</v>
      </c>
      <c r="H64" s="370" t="str">
        <f t="shared" si="0"/>
        <v>Euros</v>
      </c>
      <c r="I64" s="371">
        <f t="shared" si="1"/>
        <v>0</v>
      </c>
      <c r="J64" s="370">
        <f t="shared" si="2"/>
        <v>0</v>
      </c>
      <c r="K64" s="370" t="str">
        <f t="shared" si="3"/>
        <v/>
      </c>
      <c r="L64" s="370">
        <f t="shared" si="4"/>
        <v>0</v>
      </c>
      <c r="M64" s="370">
        <f t="shared" si="5"/>
        <v>0</v>
      </c>
      <c r="N64" s="370" t="str">
        <f t="shared" si="6"/>
        <v/>
      </c>
      <c r="O64" s="370">
        <f t="shared" si="7"/>
        <v>0</v>
      </c>
      <c r="P64" s="370">
        <f t="shared" si="8"/>
        <v>0</v>
      </c>
      <c r="Q64" s="370" t="str">
        <f t="shared" si="9"/>
        <v/>
      </c>
      <c r="R64" s="370">
        <f t="shared" si="10"/>
        <v>0</v>
      </c>
      <c r="S64" s="370" t="str">
        <f t="shared" si="11"/>
        <v>Euros</v>
      </c>
      <c r="T64" s="370"/>
      <c r="U64" s="370"/>
      <c r="V64" s="372" t="str">
        <f t="shared" si="12"/>
        <v/>
      </c>
    </row>
    <row r="65" spans="1:22" ht="19.2" x14ac:dyDescent="0.45">
      <c r="A65" s="59"/>
      <c r="B65" s="644" t="s">
        <v>800</v>
      </c>
      <c r="C65" s="651"/>
      <c r="D65" s="652"/>
      <c r="E65" s="653"/>
      <c r="F65" s="654"/>
      <c r="G65" s="369" t="s">
        <v>624</v>
      </c>
      <c r="H65" s="370" t="str">
        <f t="shared" si="0"/>
        <v>Euros</v>
      </c>
      <c r="I65" s="371">
        <f t="shared" si="1"/>
        <v>0</v>
      </c>
      <c r="J65" s="370">
        <f t="shared" si="2"/>
        <v>0</v>
      </c>
      <c r="K65" s="370" t="str">
        <f t="shared" si="3"/>
        <v/>
      </c>
      <c r="L65" s="370">
        <f t="shared" si="4"/>
        <v>0</v>
      </c>
      <c r="M65" s="370">
        <f t="shared" si="5"/>
        <v>0</v>
      </c>
      <c r="N65" s="370" t="str">
        <f t="shared" si="6"/>
        <v/>
      </c>
      <c r="O65" s="370">
        <f t="shared" si="7"/>
        <v>0</v>
      </c>
      <c r="P65" s="370">
        <f t="shared" si="8"/>
        <v>0</v>
      </c>
      <c r="Q65" s="370" t="str">
        <f t="shared" si="9"/>
        <v/>
      </c>
      <c r="R65" s="370">
        <f t="shared" si="10"/>
        <v>0</v>
      </c>
      <c r="S65" s="370" t="str">
        <f t="shared" si="11"/>
        <v>Euros</v>
      </c>
      <c r="T65" s="370"/>
      <c r="U65" s="370"/>
      <c r="V65" s="372" t="str">
        <f t="shared" si="12"/>
        <v/>
      </c>
    </row>
    <row r="66" spans="1:22" ht="19.2" x14ac:dyDescent="0.4">
      <c r="A66" s="59"/>
      <c r="B66" s="50"/>
      <c r="C66" s="375"/>
      <c r="D66" s="412"/>
      <c r="E66" s="514"/>
      <c r="F66" s="368"/>
      <c r="G66" s="369" t="s">
        <v>624</v>
      </c>
      <c r="H66" s="370" t="str">
        <f t="shared" si="0"/>
        <v>Euros</v>
      </c>
      <c r="I66" s="371">
        <f t="shared" si="1"/>
        <v>0</v>
      </c>
      <c r="J66" s="370">
        <f t="shared" si="2"/>
        <v>0</v>
      </c>
      <c r="K66" s="370" t="str">
        <f t="shared" si="3"/>
        <v/>
      </c>
      <c r="L66" s="370">
        <f t="shared" si="4"/>
        <v>0</v>
      </c>
      <c r="M66" s="370">
        <f t="shared" si="5"/>
        <v>0</v>
      </c>
      <c r="N66" s="370" t="str">
        <f t="shared" si="6"/>
        <v/>
      </c>
      <c r="O66" s="370">
        <f t="shared" si="7"/>
        <v>0</v>
      </c>
      <c r="P66" s="370">
        <f t="shared" si="8"/>
        <v>0</v>
      </c>
      <c r="Q66" s="370" t="str">
        <f t="shared" si="9"/>
        <v/>
      </c>
      <c r="R66" s="370">
        <f t="shared" si="10"/>
        <v>0</v>
      </c>
      <c r="S66" s="370" t="str">
        <f t="shared" si="11"/>
        <v>Euros</v>
      </c>
      <c r="T66" s="370"/>
      <c r="U66" s="370"/>
      <c r="V66" s="372" t="str">
        <f t="shared" si="12"/>
        <v/>
      </c>
    </row>
    <row r="67" spans="1:22" ht="19.2" x14ac:dyDescent="0.4">
      <c r="A67" s="659" t="s">
        <v>237</v>
      </c>
      <c r="B67" s="564" t="s">
        <v>879</v>
      </c>
      <c r="C67" s="375"/>
      <c r="D67" s="412"/>
      <c r="E67" s="514"/>
      <c r="F67" s="368"/>
      <c r="G67" s="369" t="s">
        <v>624</v>
      </c>
      <c r="H67" s="370" t="str">
        <f t="shared" si="0"/>
        <v>Euros</v>
      </c>
      <c r="I67" s="371">
        <f t="shared" si="1"/>
        <v>0</v>
      </c>
      <c r="J67" s="370">
        <f t="shared" si="2"/>
        <v>0</v>
      </c>
      <c r="K67" s="370" t="str">
        <f t="shared" si="3"/>
        <v/>
      </c>
      <c r="L67" s="370">
        <f t="shared" si="4"/>
        <v>0</v>
      </c>
      <c r="M67" s="370">
        <f t="shared" si="5"/>
        <v>0</v>
      </c>
      <c r="N67" s="370" t="str">
        <f t="shared" si="6"/>
        <v/>
      </c>
      <c r="O67" s="370">
        <f t="shared" si="7"/>
        <v>0</v>
      </c>
      <c r="P67" s="370">
        <f t="shared" si="8"/>
        <v>0</v>
      </c>
      <c r="Q67" s="370" t="str">
        <f t="shared" si="9"/>
        <v/>
      </c>
      <c r="R67" s="370">
        <f t="shared" si="10"/>
        <v>0</v>
      </c>
      <c r="S67" s="370" t="str">
        <f t="shared" si="11"/>
        <v>Euros</v>
      </c>
      <c r="T67" s="370"/>
      <c r="U67" s="370"/>
      <c r="V67" s="372" t="str">
        <f t="shared" si="12"/>
        <v/>
      </c>
    </row>
    <row r="68" spans="1:22" ht="19.2" x14ac:dyDescent="0.4">
      <c r="A68" s="660" t="s">
        <v>239</v>
      </c>
      <c r="B68" s="454" t="s">
        <v>194</v>
      </c>
      <c r="C68" s="403"/>
      <c r="D68" s="412"/>
      <c r="E68" s="514"/>
      <c r="F68" s="368"/>
      <c r="G68" s="369" t="s">
        <v>624</v>
      </c>
      <c r="H68" s="370" t="str">
        <f t="shared" si="0"/>
        <v>Euros</v>
      </c>
      <c r="I68" s="371">
        <f t="shared" si="1"/>
        <v>0</v>
      </c>
      <c r="J68" s="370">
        <f t="shared" si="2"/>
        <v>0</v>
      </c>
      <c r="K68" s="370" t="str">
        <f t="shared" si="3"/>
        <v/>
      </c>
      <c r="L68" s="370">
        <f t="shared" si="4"/>
        <v>0</v>
      </c>
      <c r="M68" s="370">
        <f t="shared" si="5"/>
        <v>0</v>
      </c>
      <c r="N68" s="370" t="str">
        <f t="shared" si="6"/>
        <v/>
      </c>
      <c r="O68" s="370">
        <f t="shared" si="7"/>
        <v>0</v>
      </c>
      <c r="P68" s="370">
        <f t="shared" si="8"/>
        <v>0</v>
      </c>
      <c r="Q68" s="370" t="str">
        <f t="shared" si="9"/>
        <v/>
      </c>
      <c r="R68" s="370">
        <f t="shared" si="10"/>
        <v>0</v>
      </c>
      <c r="S68" s="370" t="str">
        <f t="shared" si="11"/>
        <v>Euros</v>
      </c>
      <c r="T68" s="370"/>
      <c r="U68" s="370"/>
      <c r="V68" s="372" t="str">
        <f t="shared" si="12"/>
        <v/>
      </c>
    </row>
    <row r="69" spans="1:22" ht="19.2" x14ac:dyDescent="0.4">
      <c r="A69" s="661" t="s">
        <v>241</v>
      </c>
      <c r="B69" s="662" t="s">
        <v>856</v>
      </c>
      <c r="C69" s="403"/>
      <c r="D69" s="412"/>
      <c r="E69" s="514"/>
      <c r="F69" s="368"/>
      <c r="G69" s="369" t="s">
        <v>624</v>
      </c>
      <c r="H69" s="370" t="str">
        <f t="shared" si="0"/>
        <v>Euros</v>
      </c>
      <c r="I69" s="371">
        <f t="shared" si="1"/>
        <v>0</v>
      </c>
      <c r="J69" s="370">
        <f t="shared" si="2"/>
        <v>0</v>
      </c>
      <c r="K69" s="370" t="str">
        <f t="shared" si="3"/>
        <v/>
      </c>
      <c r="L69" s="370">
        <f t="shared" si="4"/>
        <v>0</v>
      </c>
      <c r="M69" s="370">
        <f t="shared" si="5"/>
        <v>0</v>
      </c>
      <c r="N69" s="370" t="str">
        <f t="shared" si="6"/>
        <v/>
      </c>
      <c r="O69" s="370">
        <f t="shared" si="7"/>
        <v>0</v>
      </c>
      <c r="P69" s="370">
        <f t="shared" si="8"/>
        <v>0</v>
      </c>
      <c r="Q69" s="370" t="str">
        <f t="shared" si="9"/>
        <v/>
      </c>
      <c r="R69" s="370">
        <f t="shared" si="10"/>
        <v>0</v>
      </c>
      <c r="S69" s="370" t="str">
        <f t="shared" si="11"/>
        <v>Euros</v>
      </c>
      <c r="T69" s="370"/>
      <c r="U69" s="370"/>
      <c r="V69" s="372" t="str">
        <f t="shared" si="12"/>
        <v/>
      </c>
    </row>
    <row r="70" spans="1:22" ht="19.2" x14ac:dyDescent="0.4">
      <c r="A70" s="661" t="s">
        <v>805</v>
      </c>
      <c r="B70" s="663" t="s">
        <v>880</v>
      </c>
      <c r="C70" s="403" t="s">
        <v>137</v>
      </c>
      <c r="D70" s="412">
        <v>1</v>
      </c>
      <c r="E70" s="515"/>
      <c r="F70" s="368" t="str">
        <f>UPPER(LEFT(H70,1))&amp;MID(H70,2,255)</f>
        <v>Euros</v>
      </c>
      <c r="G70" s="369" t="s">
        <v>624</v>
      </c>
      <c r="H70" s="370" t="str">
        <f t="shared" si="0"/>
        <v>Euros</v>
      </c>
      <c r="I70" s="371">
        <f t="shared" si="1"/>
        <v>0</v>
      </c>
      <c r="J70" s="370">
        <f t="shared" si="2"/>
        <v>0</v>
      </c>
      <c r="K70" s="370" t="str">
        <f t="shared" si="3"/>
        <v/>
      </c>
      <c r="L70" s="370">
        <f t="shared" si="4"/>
        <v>0</v>
      </c>
      <c r="M70" s="370">
        <f t="shared" si="5"/>
        <v>0</v>
      </c>
      <c r="N70" s="370" t="str">
        <f t="shared" si="6"/>
        <v/>
      </c>
      <c r="O70" s="370">
        <f t="shared" si="7"/>
        <v>0</v>
      </c>
      <c r="P70" s="370">
        <f t="shared" si="8"/>
        <v>0</v>
      </c>
      <c r="Q70" s="370" t="str">
        <f t="shared" si="9"/>
        <v/>
      </c>
      <c r="R70" s="370">
        <f t="shared" si="10"/>
        <v>0</v>
      </c>
      <c r="S70" s="370" t="str">
        <f t="shared" si="11"/>
        <v>Euros</v>
      </c>
      <c r="T70" s="370"/>
      <c r="U70" s="370"/>
      <c r="V70" s="372" t="str">
        <f t="shared" si="12"/>
        <v/>
      </c>
    </row>
    <row r="71" spans="1:22" ht="19.2" x14ac:dyDescent="0.4">
      <c r="A71" s="661" t="s">
        <v>806</v>
      </c>
      <c r="B71" s="416" t="s">
        <v>200</v>
      </c>
      <c r="C71" s="403" t="s">
        <v>137</v>
      </c>
      <c r="D71" s="412">
        <v>1</v>
      </c>
      <c r="E71" s="515"/>
      <c r="F71" s="368" t="str">
        <f>UPPER(LEFT(H71,1))&amp;MID(H71,2,255)</f>
        <v>Euros</v>
      </c>
      <c r="G71" s="369" t="s">
        <v>624</v>
      </c>
      <c r="H71" s="370" t="str">
        <f t="shared" si="0"/>
        <v>Euros</v>
      </c>
      <c r="I71" s="371">
        <f t="shared" si="1"/>
        <v>0</v>
      </c>
      <c r="J71" s="370">
        <f t="shared" si="2"/>
        <v>0</v>
      </c>
      <c r="K71" s="370" t="str">
        <f t="shared" si="3"/>
        <v/>
      </c>
      <c r="L71" s="370">
        <f t="shared" si="4"/>
        <v>0</v>
      </c>
      <c r="M71" s="370">
        <f t="shared" si="5"/>
        <v>0</v>
      </c>
      <c r="N71" s="370" t="str">
        <f t="shared" si="6"/>
        <v/>
      </c>
      <c r="O71" s="370">
        <f t="shared" si="7"/>
        <v>0</v>
      </c>
      <c r="P71" s="370">
        <f t="shared" si="8"/>
        <v>0</v>
      </c>
      <c r="Q71" s="370" t="str">
        <f t="shared" si="9"/>
        <v/>
      </c>
      <c r="R71" s="370">
        <f t="shared" si="10"/>
        <v>0</v>
      </c>
      <c r="S71" s="370" t="str">
        <f t="shared" si="11"/>
        <v>Euros</v>
      </c>
      <c r="T71" s="370"/>
      <c r="U71" s="370"/>
      <c r="V71" s="372" t="str">
        <f t="shared" si="12"/>
        <v/>
      </c>
    </row>
    <row r="72" spans="1:22" ht="19.2" x14ac:dyDescent="0.4">
      <c r="A72" s="660" t="s">
        <v>804</v>
      </c>
      <c r="B72" s="454" t="s">
        <v>202</v>
      </c>
      <c r="C72" s="403"/>
      <c r="D72" s="412"/>
      <c r="E72" s="664"/>
      <c r="F72" s="368"/>
      <c r="G72" s="369" t="s">
        <v>624</v>
      </c>
      <c r="H72" s="370" t="str">
        <f t="shared" ref="H72:H95" si="13">K72&amp;N72&amp;Q72&amp;S72</f>
        <v>Euros</v>
      </c>
      <c r="I72" s="371">
        <f t="shared" ref="I72:I95" si="14">+E72</f>
        <v>0</v>
      </c>
      <c r="J72" s="370">
        <f t="shared" ref="J72:J95" si="15">INT(I72/1000000000)</f>
        <v>0</v>
      </c>
      <c r="K72" s="370" t="str">
        <f t="shared" ref="K72:K95" si="16">VLOOKUP(J72,offre,2,FALSE)&amp;IF(J72=0,"",IF(J72=1,"milliard ","milliards "))</f>
        <v/>
      </c>
      <c r="L72" s="370">
        <f t="shared" ref="L72:L95" si="17">+I72-J72*1000000000</f>
        <v>0</v>
      </c>
      <c r="M72" s="370">
        <f t="shared" ref="M72:M95" si="18">INT(L72/1000000)</f>
        <v>0</v>
      </c>
      <c r="N72" s="370" t="str">
        <f t="shared" ref="N72:N95" si="19">VLOOKUP(M72,offre,2,FALSE)&amp;IF(M72=0,"",IF(M72=1,"million ","millions "))</f>
        <v/>
      </c>
      <c r="O72" s="370">
        <f t="shared" ref="O72:O95" si="20">+L72-M72*1000000</f>
        <v>0</v>
      </c>
      <c r="P72" s="370">
        <f t="shared" ref="P72:P95" si="21">INT(O72/1000)</f>
        <v>0</v>
      </c>
      <c r="Q72" s="370" t="str">
        <f t="shared" ref="Q72:Q95" si="22">IF(P72=0,"",IF(P72=1,"mille ",VLOOKUP(P72,offre,2,FALSE)&amp;"mille "))</f>
        <v/>
      </c>
      <c r="R72" s="370">
        <f t="shared" ref="R72:R95" si="23">+O72-P72*1000</f>
        <v>0</v>
      </c>
      <c r="S72" s="370" t="str">
        <f t="shared" ref="S72:S95" si="24">VLOOKUP(R72,offre,2,FALSE)&amp;"Euros"</f>
        <v>Euros</v>
      </c>
      <c r="T72" s="370"/>
      <c r="U72" s="370"/>
      <c r="V72" s="372" t="str">
        <f t="shared" ref="V72:V95" si="25">UPPER(LEFT(Y72,1))&amp;MID(Y72,2,255)</f>
        <v/>
      </c>
    </row>
    <row r="73" spans="1:22" ht="19.2" x14ac:dyDescent="0.4">
      <c r="A73" s="661" t="s">
        <v>807</v>
      </c>
      <c r="B73" s="416" t="s">
        <v>966</v>
      </c>
      <c r="C73" s="403" t="s">
        <v>101</v>
      </c>
      <c r="D73" s="412">
        <v>1</v>
      </c>
      <c r="E73" s="515"/>
      <c r="F73" s="368" t="str">
        <f>UPPER(LEFT(H73,1))&amp;MID(H73,2,255)</f>
        <v>Euros</v>
      </c>
      <c r="G73" s="369" t="s">
        <v>624</v>
      </c>
      <c r="H73" s="370" t="str">
        <f t="shared" si="13"/>
        <v>Euros</v>
      </c>
      <c r="I73" s="371">
        <f t="shared" si="14"/>
        <v>0</v>
      </c>
      <c r="J73" s="370">
        <f t="shared" si="15"/>
        <v>0</v>
      </c>
      <c r="K73" s="370" t="str">
        <f t="shared" si="16"/>
        <v/>
      </c>
      <c r="L73" s="370">
        <f t="shared" si="17"/>
        <v>0</v>
      </c>
      <c r="M73" s="370">
        <f t="shared" si="18"/>
        <v>0</v>
      </c>
      <c r="N73" s="370" t="str">
        <f t="shared" si="19"/>
        <v/>
      </c>
      <c r="O73" s="370">
        <f t="shared" si="20"/>
        <v>0</v>
      </c>
      <c r="P73" s="370">
        <f t="shared" si="21"/>
        <v>0</v>
      </c>
      <c r="Q73" s="370" t="str">
        <f t="shared" si="22"/>
        <v/>
      </c>
      <c r="R73" s="370">
        <f t="shared" si="23"/>
        <v>0</v>
      </c>
      <c r="S73" s="370" t="str">
        <f t="shared" si="24"/>
        <v>Euros</v>
      </c>
      <c r="T73" s="370"/>
      <c r="U73" s="370"/>
      <c r="V73" s="372" t="str">
        <f t="shared" si="25"/>
        <v/>
      </c>
    </row>
    <row r="74" spans="1:22" ht="19.2" x14ac:dyDescent="0.4">
      <c r="A74" s="661" t="s">
        <v>808</v>
      </c>
      <c r="B74" s="416" t="s">
        <v>893</v>
      </c>
      <c r="C74" s="403" t="s">
        <v>137</v>
      </c>
      <c r="D74" s="412">
        <v>1</v>
      </c>
      <c r="E74" s="513"/>
      <c r="F74" s="368" t="str">
        <f>UPPER(LEFT(H74,1))&amp;MID(H74,2,255)</f>
        <v>Euros</v>
      </c>
      <c r="G74" s="369" t="s">
        <v>624</v>
      </c>
      <c r="H74" s="370" t="str">
        <f t="shared" si="13"/>
        <v>Euros</v>
      </c>
      <c r="I74" s="371">
        <f>+E74</f>
        <v>0</v>
      </c>
      <c r="J74" s="370">
        <f t="shared" si="15"/>
        <v>0</v>
      </c>
      <c r="K74" s="370" t="str">
        <f t="shared" si="16"/>
        <v/>
      </c>
      <c r="L74" s="370">
        <f t="shared" si="17"/>
        <v>0</v>
      </c>
      <c r="M74" s="370">
        <f t="shared" si="18"/>
        <v>0</v>
      </c>
      <c r="N74" s="370" t="str">
        <f t="shared" si="19"/>
        <v/>
      </c>
      <c r="O74" s="370">
        <f t="shared" si="20"/>
        <v>0</v>
      </c>
      <c r="P74" s="370">
        <f t="shared" si="21"/>
        <v>0</v>
      </c>
      <c r="Q74" s="370" t="str">
        <f t="shared" si="22"/>
        <v/>
      </c>
      <c r="R74" s="370">
        <f t="shared" si="23"/>
        <v>0</v>
      </c>
      <c r="S74" s="370" t="str">
        <f t="shared" si="24"/>
        <v>Euros</v>
      </c>
      <c r="T74" s="370"/>
      <c r="U74" s="370"/>
      <c r="V74" s="372" t="str">
        <f t="shared" si="25"/>
        <v/>
      </c>
    </row>
    <row r="75" spans="1:22" ht="19.2" x14ac:dyDescent="0.4">
      <c r="A75" s="661" t="s">
        <v>809</v>
      </c>
      <c r="B75" s="416" t="s">
        <v>208</v>
      </c>
      <c r="C75" s="403" t="s">
        <v>137</v>
      </c>
      <c r="D75" s="412">
        <v>1</v>
      </c>
      <c r="E75" s="513"/>
      <c r="F75" s="368" t="str">
        <f>UPPER(LEFT(H75,1))&amp;MID(H75,2,255)</f>
        <v>Euros</v>
      </c>
      <c r="G75" s="369" t="s">
        <v>624</v>
      </c>
      <c r="H75" s="370" t="str">
        <f t="shared" si="13"/>
        <v>Euros</v>
      </c>
      <c r="I75" s="371">
        <f>+E75</f>
        <v>0</v>
      </c>
      <c r="J75" s="370">
        <f t="shared" si="15"/>
        <v>0</v>
      </c>
      <c r="K75" s="370" t="str">
        <f t="shared" si="16"/>
        <v/>
      </c>
      <c r="L75" s="370">
        <f t="shared" si="17"/>
        <v>0</v>
      </c>
      <c r="M75" s="370">
        <f t="shared" si="18"/>
        <v>0</v>
      </c>
      <c r="N75" s="370" t="str">
        <f t="shared" si="19"/>
        <v/>
      </c>
      <c r="O75" s="370">
        <f t="shared" si="20"/>
        <v>0</v>
      </c>
      <c r="P75" s="370">
        <f t="shared" si="21"/>
        <v>0</v>
      </c>
      <c r="Q75" s="370" t="str">
        <f t="shared" si="22"/>
        <v/>
      </c>
      <c r="R75" s="370">
        <f t="shared" si="23"/>
        <v>0</v>
      </c>
      <c r="S75" s="370" t="str">
        <f t="shared" si="24"/>
        <v>Euros</v>
      </c>
      <c r="T75" s="370"/>
      <c r="U75" s="370"/>
      <c r="V75" s="372" t="str">
        <f t="shared" si="25"/>
        <v/>
      </c>
    </row>
    <row r="76" spans="1:22" ht="19.2" x14ac:dyDescent="0.4">
      <c r="A76" s="661" t="s">
        <v>810</v>
      </c>
      <c r="B76" s="416" t="s">
        <v>212</v>
      </c>
      <c r="C76" s="403" t="s">
        <v>137</v>
      </c>
      <c r="D76" s="412">
        <v>1</v>
      </c>
      <c r="E76" s="513"/>
      <c r="F76" s="368" t="str">
        <f>UPPER(LEFT(H76,1))&amp;MID(H76,2,255)</f>
        <v>Euros</v>
      </c>
      <c r="G76" s="369" t="s">
        <v>624</v>
      </c>
      <c r="H76" s="370" t="str">
        <f t="shared" si="13"/>
        <v>Euros</v>
      </c>
      <c r="I76" s="371">
        <f>+E76</f>
        <v>0</v>
      </c>
      <c r="J76" s="370">
        <f t="shared" si="15"/>
        <v>0</v>
      </c>
      <c r="K76" s="370" t="str">
        <f t="shared" si="16"/>
        <v/>
      </c>
      <c r="L76" s="370">
        <f t="shared" si="17"/>
        <v>0</v>
      </c>
      <c r="M76" s="370">
        <f t="shared" si="18"/>
        <v>0</v>
      </c>
      <c r="N76" s="370" t="str">
        <f t="shared" si="19"/>
        <v/>
      </c>
      <c r="O76" s="370">
        <f t="shared" si="20"/>
        <v>0</v>
      </c>
      <c r="P76" s="370">
        <f t="shared" si="21"/>
        <v>0</v>
      </c>
      <c r="Q76" s="370" t="str">
        <f t="shared" si="22"/>
        <v/>
      </c>
      <c r="R76" s="370">
        <f t="shared" si="23"/>
        <v>0</v>
      </c>
      <c r="S76" s="370" t="str">
        <f t="shared" si="24"/>
        <v>Euros</v>
      </c>
      <c r="T76" s="370"/>
      <c r="U76" s="370"/>
      <c r="V76" s="372" t="str">
        <f t="shared" si="25"/>
        <v/>
      </c>
    </row>
    <row r="77" spans="1:22" ht="19.2" x14ac:dyDescent="0.4">
      <c r="A77" s="661" t="s">
        <v>811</v>
      </c>
      <c r="B77" s="416" t="s">
        <v>881</v>
      </c>
      <c r="C77" s="403" t="s">
        <v>137</v>
      </c>
      <c r="D77" s="412">
        <v>1</v>
      </c>
      <c r="E77" s="665"/>
      <c r="F77" s="368" t="str">
        <f>UPPER(LEFT(H77,1))&amp;MID(H77,2,255)</f>
        <v>Euros</v>
      </c>
      <c r="G77" s="369" t="s">
        <v>624</v>
      </c>
      <c r="H77" s="370" t="str">
        <f t="shared" si="13"/>
        <v>Euros</v>
      </c>
      <c r="I77" s="371">
        <f>+E77</f>
        <v>0</v>
      </c>
      <c r="J77" s="370">
        <f t="shared" si="15"/>
        <v>0</v>
      </c>
      <c r="K77" s="370" t="str">
        <f t="shared" si="16"/>
        <v/>
      </c>
      <c r="L77" s="370">
        <f t="shared" si="17"/>
        <v>0</v>
      </c>
      <c r="M77" s="370">
        <f t="shared" si="18"/>
        <v>0</v>
      </c>
      <c r="N77" s="370" t="str">
        <f t="shared" si="19"/>
        <v/>
      </c>
      <c r="O77" s="370">
        <f t="shared" si="20"/>
        <v>0</v>
      </c>
      <c r="P77" s="370">
        <f t="shared" si="21"/>
        <v>0</v>
      </c>
      <c r="Q77" s="370" t="str">
        <f t="shared" si="22"/>
        <v/>
      </c>
      <c r="R77" s="370">
        <f t="shared" si="23"/>
        <v>0</v>
      </c>
      <c r="S77" s="370" t="str">
        <f t="shared" si="24"/>
        <v>Euros</v>
      </c>
      <c r="T77" s="370"/>
      <c r="U77" s="370"/>
      <c r="V77" s="372" t="str">
        <f t="shared" si="25"/>
        <v/>
      </c>
    </row>
    <row r="78" spans="1:22" ht="19.2" x14ac:dyDescent="0.4">
      <c r="A78" s="381"/>
      <c r="B78" s="644" t="s">
        <v>812</v>
      </c>
      <c r="C78" s="403"/>
      <c r="D78" s="412"/>
      <c r="E78" s="666"/>
      <c r="F78" s="368"/>
      <c r="G78" s="369" t="s">
        <v>624</v>
      </c>
      <c r="H78" s="370" t="str">
        <f t="shared" si="13"/>
        <v>Euros</v>
      </c>
      <c r="I78" s="371">
        <f t="shared" si="14"/>
        <v>0</v>
      </c>
      <c r="J78" s="370">
        <f t="shared" si="15"/>
        <v>0</v>
      </c>
      <c r="K78" s="370" t="str">
        <f t="shared" si="16"/>
        <v/>
      </c>
      <c r="L78" s="370">
        <f t="shared" si="17"/>
        <v>0</v>
      </c>
      <c r="M78" s="370">
        <f t="shared" si="18"/>
        <v>0</v>
      </c>
      <c r="N78" s="370" t="str">
        <f t="shared" si="19"/>
        <v/>
      </c>
      <c r="O78" s="370">
        <f t="shared" si="20"/>
        <v>0</v>
      </c>
      <c r="P78" s="370">
        <f t="shared" si="21"/>
        <v>0</v>
      </c>
      <c r="Q78" s="370" t="str">
        <f t="shared" si="22"/>
        <v/>
      </c>
      <c r="R78" s="370">
        <f t="shared" si="23"/>
        <v>0</v>
      </c>
      <c r="S78" s="370" t="str">
        <f t="shared" si="24"/>
        <v>Euros</v>
      </c>
      <c r="T78" s="370"/>
      <c r="U78" s="370"/>
      <c r="V78" s="372" t="str">
        <f t="shared" si="25"/>
        <v/>
      </c>
    </row>
    <row r="79" spans="1:22" ht="19.2" x14ac:dyDescent="0.45">
      <c r="A79" s="59"/>
      <c r="B79" s="50"/>
      <c r="C79" s="403"/>
      <c r="D79" s="412"/>
      <c r="E79" s="667"/>
      <c r="F79" s="368"/>
      <c r="G79" s="369" t="s">
        <v>624</v>
      </c>
      <c r="H79" s="370" t="str">
        <f t="shared" si="13"/>
        <v>Euros</v>
      </c>
      <c r="I79" s="371">
        <f t="shared" si="14"/>
        <v>0</v>
      </c>
      <c r="J79" s="370">
        <f t="shared" si="15"/>
        <v>0</v>
      </c>
      <c r="K79" s="370" t="str">
        <f t="shared" si="16"/>
        <v/>
      </c>
      <c r="L79" s="370">
        <f t="shared" si="17"/>
        <v>0</v>
      </c>
      <c r="M79" s="370">
        <f t="shared" si="18"/>
        <v>0</v>
      </c>
      <c r="N79" s="370" t="str">
        <f t="shared" si="19"/>
        <v/>
      </c>
      <c r="O79" s="370">
        <f t="shared" si="20"/>
        <v>0</v>
      </c>
      <c r="P79" s="370">
        <f t="shared" si="21"/>
        <v>0</v>
      </c>
      <c r="Q79" s="370" t="str">
        <f t="shared" si="22"/>
        <v/>
      </c>
      <c r="R79" s="370">
        <f t="shared" si="23"/>
        <v>0</v>
      </c>
      <c r="S79" s="370" t="str">
        <f t="shared" si="24"/>
        <v>Euros</v>
      </c>
      <c r="T79" s="370"/>
      <c r="U79" s="370"/>
      <c r="V79" s="372" t="str">
        <f t="shared" si="25"/>
        <v/>
      </c>
    </row>
    <row r="80" spans="1:22" ht="19.2" x14ac:dyDescent="0.45">
      <c r="A80" s="668" t="s">
        <v>244</v>
      </c>
      <c r="B80" s="669" t="s">
        <v>558</v>
      </c>
      <c r="C80" s="403"/>
      <c r="D80" s="402"/>
      <c r="E80" s="667"/>
      <c r="F80" s="368"/>
      <c r="G80" s="369" t="s">
        <v>624</v>
      </c>
      <c r="H80" s="370" t="str">
        <f t="shared" si="13"/>
        <v>Euros</v>
      </c>
      <c r="I80" s="371">
        <f t="shared" si="14"/>
        <v>0</v>
      </c>
      <c r="J80" s="370">
        <f t="shared" si="15"/>
        <v>0</v>
      </c>
      <c r="K80" s="370" t="str">
        <f t="shared" si="16"/>
        <v/>
      </c>
      <c r="L80" s="370">
        <f t="shared" si="17"/>
        <v>0</v>
      </c>
      <c r="M80" s="370">
        <f t="shared" si="18"/>
        <v>0</v>
      </c>
      <c r="N80" s="370" t="str">
        <f t="shared" si="19"/>
        <v/>
      </c>
      <c r="O80" s="370">
        <f t="shared" si="20"/>
        <v>0</v>
      </c>
      <c r="P80" s="370">
        <f t="shared" si="21"/>
        <v>0</v>
      </c>
      <c r="Q80" s="370" t="str">
        <f t="shared" si="22"/>
        <v/>
      </c>
      <c r="R80" s="370">
        <f t="shared" si="23"/>
        <v>0</v>
      </c>
      <c r="S80" s="370" t="str">
        <f t="shared" si="24"/>
        <v>Euros</v>
      </c>
      <c r="T80" s="370"/>
      <c r="U80" s="370"/>
      <c r="V80" s="372" t="str">
        <f t="shared" si="25"/>
        <v/>
      </c>
    </row>
    <row r="81" spans="1:24" ht="19.2" x14ac:dyDescent="0.4">
      <c r="A81" s="660" t="s">
        <v>246</v>
      </c>
      <c r="B81" s="558" t="s">
        <v>240</v>
      </c>
      <c r="C81" s="403"/>
      <c r="D81" s="402"/>
      <c r="E81" s="513"/>
      <c r="F81" s="368"/>
      <c r="G81" s="369" t="s">
        <v>624</v>
      </c>
      <c r="H81" s="370" t="str">
        <f t="shared" si="13"/>
        <v>Euros</v>
      </c>
      <c r="I81" s="371">
        <f t="shared" si="14"/>
        <v>0</v>
      </c>
      <c r="J81" s="370">
        <f t="shared" si="15"/>
        <v>0</v>
      </c>
      <c r="K81" s="370" t="str">
        <f t="shared" si="16"/>
        <v/>
      </c>
      <c r="L81" s="370">
        <f t="shared" si="17"/>
        <v>0</v>
      </c>
      <c r="M81" s="370">
        <f t="shared" si="18"/>
        <v>0</v>
      </c>
      <c r="N81" s="370" t="str">
        <f t="shared" si="19"/>
        <v/>
      </c>
      <c r="O81" s="370">
        <f t="shared" si="20"/>
        <v>0</v>
      </c>
      <c r="P81" s="370">
        <f t="shared" si="21"/>
        <v>0</v>
      </c>
      <c r="Q81" s="370" t="str">
        <f t="shared" si="22"/>
        <v/>
      </c>
      <c r="R81" s="370">
        <f t="shared" si="23"/>
        <v>0</v>
      </c>
      <c r="S81" s="370" t="str">
        <f t="shared" si="24"/>
        <v>Euros</v>
      </c>
      <c r="T81" s="370"/>
      <c r="U81" s="370"/>
      <c r="V81" s="372" t="str">
        <f t="shared" si="25"/>
        <v/>
      </c>
    </row>
    <row r="82" spans="1:24" ht="33.6" x14ac:dyDescent="0.4">
      <c r="A82" s="658" t="s">
        <v>734</v>
      </c>
      <c r="B82" s="560" t="s">
        <v>242</v>
      </c>
      <c r="C82" s="386" t="s">
        <v>137</v>
      </c>
      <c r="D82" s="72">
        <v>1</v>
      </c>
      <c r="E82" s="513"/>
      <c r="F82" s="368" t="str">
        <f>UPPER(LEFT(H82,1))&amp;MID(H82,2,255)</f>
        <v>Euros</v>
      </c>
      <c r="G82" s="369" t="s">
        <v>624</v>
      </c>
      <c r="H82" s="370" t="str">
        <f t="shared" si="13"/>
        <v>Euros</v>
      </c>
      <c r="I82" s="371">
        <f t="shared" si="14"/>
        <v>0</v>
      </c>
      <c r="J82" s="370">
        <f t="shared" si="15"/>
        <v>0</v>
      </c>
      <c r="K82" s="370" t="str">
        <f t="shared" si="16"/>
        <v/>
      </c>
      <c r="L82" s="370">
        <f t="shared" si="17"/>
        <v>0</v>
      </c>
      <c r="M82" s="370">
        <f t="shared" si="18"/>
        <v>0</v>
      </c>
      <c r="N82" s="370" t="str">
        <f t="shared" si="19"/>
        <v/>
      </c>
      <c r="O82" s="370">
        <f t="shared" si="20"/>
        <v>0</v>
      </c>
      <c r="P82" s="370">
        <f t="shared" si="21"/>
        <v>0</v>
      </c>
      <c r="Q82" s="370" t="str">
        <f t="shared" si="22"/>
        <v/>
      </c>
      <c r="R82" s="370">
        <f t="shared" si="23"/>
        <v>0</v>
      </c>
      <c r="S82" s="370" t="str">
        <f t="shared" si="24"/>
        <v>Euros</v>
      </c>
      <c r="T82" s="370"/>
      <c r="U82" s="370"/>
      <c r="V82" s="372" t="str">
        <f t="shared" si="25"/>
        <v/>
      </c>
    </row>
    <row r="83" spans="1:24" ht="19.2" x14ac:dyDescent="0.45">
      <c r="A83" s="670"/>
      <c r="B83" s="644" t="s">
        <v>813</v>
      </c>
      <c r="C83" s="555"/>
      <c r="D83" s="402"/>
      <c r="E83" s="517"/>
      <c r="F83" s="368"/>
      <c r="G83" s="369" t="s">
        <v>624</v>
      </c>
      <c r="H83" s="370" t="str">
        <f t="shared" si="13"/>
        <v>Euros</v>
      </c>
      <c r="I83" s="371">
        <f t="shared" si="14"/>
        <v>0</v>
      </c>
      <c r="J83" s="370">
        <f t="shared" si="15"/>
        <v>0</v>
      </c>
      <c r="K83" s="370" t="str">
        <f t="shared" si="16"/>
        <v/>
      </c>
      <c r="L83" s="370">
        <f t="shared" si="17"/>
        <v>0</v>
      </c>
      <c r="M83" s="370">
        <f t="shared" si="18"/>
        <v>0</v>
      </c>
      <c r="N83" s="370" t="str">
        <f t="shared" si="19"/>
        <v/>
      </c>
      <c r="O83" s="370">
        <f t="shared" si="20"/>
        <v>0</v>
      </c>
      <c r="P83" s="370">
        <f t="shared" si="21"/>
        <v>0</v>
      </c>
      <c r="Q83" s="370" t="str">
        <f t="shared" si="22"/>
        <v/>
      </c>
      <c r="R83" s="370">
        <f t="shared" si="23"/>
        <v>0</v>
      </c>
      <c r="S83" s="370" t="str">
        <f t="shared" si="24"/>
        <v>Euros</v>
      </c>
      <c r="T83" s="370"/>
      <c r="U83" s="370"/>
      <c r="V83" s="372" t="str">
        <f t="shared" si="25"/>
        <v/>
      </c>
    </row>
    <row r="84" spans="1:24" s="579" customFormat="1" ht="19.2" x14ac:dyDescent="0.45">
      <c r="A84" s="671" t="s">
        <v>252</v>
      </c>
      <c r="B84" s="70" t="s">
        <v>582</v>
      </c>
      <c r="C84" s="119"/>
      <c r="D84" s="574"/>
      <c r="E84" s="547"/>
      <c r="F84" s="575"/>
    </row>
    <row r="85" spans="1:24" s="579" customFormat="1" ht="33.6" x14ac:dyDescent="0.4">
      <c r="A85" s="672" t="s">
        <v>256</v>
      </c>
      <c r="B85" s="67" t="s">
        <v>878</v>
      </c>
      <c r="C85" s="119" t="s">
        <v>21</v>
      </c>
      <c r="D85" s="441">
        <v>1</v>
      </c>
      <c r="E85" s="513"/>
      <c r="F85" s="368" t="str">
        <f>UPPER(LEFT(H85,1))&amp;MID(H85,2,255)</f>
        <v>Euros</v>
      </c>
      <c r="G85" s="369" t="s">
        <v>624</v>
      </c>
      <c r="H85" s="370" t="str">
        <f>K85&amp;N85&amp;Q85&amp;S85</f>
        <v>Euros</v>
      </c>
      <c r="I85" s="371">
        <f>+E85</f>
        <v>0</v>
      </c>
      <c r="J85" s="370">
        <f>INT(I85/1000000000)</f>
        <v>0</v>
      </c>
      <c r="K85" s="370" t="str">
        <f>VLOOKUP(J85,offre,2,FALSE)&amp;IF(J85=0,"",IF(J85=1,"milliard ","milliards "))</f>
        <v/>
      </c>
      <c r="L85" s="370">
        <f>+I85-J85*1000000000</f>
        <v>0</v>
      </c>
      <c r="M85" s="370">
        <f>INT(L85/1000000)</f>
        <v>0</v>
      </c>
      <c r="N85" s="370" t="str">
        <f>VLOOKUP(M85,offre,2,FALSE)&amp;IF(M85=0,"",IF(M85=1,"million ","millions "))</f>
        <v/>
      </c>
      <c r="O85" s="370">
        <f>+L85-M85*1000000</f>
        <v>0</v>
      </c>
      <c r="P85" s="370">
        <f>INT(O85/1000)</f>
        <v>0</v>
      </c>
      <c r="Q85" s="370" t="str">
        <f>IF(P85=0,"",IF(P85=1,"mille ",VLOOKUP(P85,offre,2,FALSE)&amp;"mille "))</f>
        <v/>
      </c>
      <c r="R85" s="370">
        <f>+O85-P85*1000</f>
        <v>0</v>
      </c>
      <c r="S85" s="370" t="str">
        <f>VLOOKUP(R85,offre,2,FALSE)&amp;"Euros"</f>
        <v>Euros</v>
      </c>
      <c r="T85" s="370"/>
      <c r="U85" s="370"/>
      <c r="V85" s="372" t="str">
        <f>UPPER(LEFT(Y85,1))&amp;MID(Y85,2,255)</f>
        <v/>
      </c>
      <c r="W85" s="3"/>
      <c r="X85" s="3"/>
    </row>
    <row r="86" spans="1:24" s="579" customFormat="1" x14ac:dyDescent="0.3">
      <c r="A86" s="672"/>
      <c r="B86" s="644" t="s">
        <v>935</v>
      </c>
      <c r="C86" s="119"/>
      <c r="D86" s="441"/>
      <c r="E86" s="547"/>
      <c r="F86" s="575"/>
    </row>
    <row r="87" spans="1:24" ht="19.2" x14ac:dyDescent="0.4">
      <c r="A87" s="59"/>
      <c r="B87" s="43"/>
      <c r="C87" s="43"/>
      <c r="D87" s="643"/>
      <c r="E87" s="514"/>
      <c r="F87" s="368"/>
      <c r="G87" s="369" t="s">
        <v>624</v>
      </c>
      <c r="H87" s="370" t="str">
        <f t="shared" si="13"/>
        <v>Euros</v>
      </c>
      <c r="I87" s="371">
        <f t="shared" si="14"/>
        <v>0</v>
      </c>
      <c r="J87" s="370">
        <f t="shared" si="15"/>
        <v>0</v>
      </c>
      <c r="K87" s="370" t="str">
        <f t="shared" si="16"/>
        <v/>
      </c>
      <c r="L87" s="370">
        <f t="shared" si="17"/>
        <v>0</v>
      </c>
      <c r="M87" s="370">
        <f t="shared" si="18"/>
        <v>0</v>
      </c>
      <c r="N87" s="370" t="str">
        <f t="shared" si="19"/>
        <v/>
      </c>
      <c r="O87" s="370">
        <f t="shared" si="20"/>
        <v>0</v>
      </c>
      <c r="P87" s="370">
        <f t="shared" si="21"/>
        <v>0</v>
      </c>
      <c r="Q87" s="370" t="str">
        <f t="shared" si="22"/>
        <v/>
      </c>
      <c r="R87" s="370">
        <f t="shared" si="23"/>
        <v>0</v>
      </c>
      <c r="S87" s="370" t="str">
        <f t="shared" si="24"/>
        <v>Euros</v>
      </c>
      <c r="T87" s="370"/>
      <c r="U87" s="370"/>
      <c r="V87" s="372" t="str">
        <f t="shared" si="25"/>
        <v/>
      </c>
    </row>
    <row r="88" spans="1:24" ht="19.2" x14ac:dyDescent="0.4">
      <c r="A88" s="659" t="s">
        <v>336</v>
      </c>
      <c r="B88" s="564" t="s">
        <v>253</v>
      </c>
      <c r="C88" s="375"/>
      <c r="D88" s="412"/>
      <c r="E88" s="514"/>
      <c r="F88" s="368"/>
      <c r="G88" s="369" t="s">
        <v>624</v>
      </c>
      <c r="H88" s="370" t="str">
        <f t="shared" si="13"/>
        <v>Euros</v>
      </c>
      <c r="I88" s="371">
        <f t="shared" si="14"/>
        <v>0</v>
      </c>
      <c r="J88" s="370">
        <f t="shared" si="15"/>
        <v>0</v>
      </c>
      <c r="K88" s="370" t="str">
        <f t="shared" si="16"/>
        <v/>
      </c>
      <c r="L88" s="370">
        <f t="shared" si="17"/>
        <v>0</v>
      </c>
      <c r="M88" s="370">
        <f t="shared" si="18"/>
        <v>0</v>
      </c>
      <c r="N88" s="370" t="str">
        <f t="shared" si="19"/>
        <v/>
      </c>
      <c r="O88" s="370">
        <f t="shared" si="20"/>
        <v>0</v>
      </c>
      <c r="P88" s="370">
        <f t="shared" si="21"/>
        <v>0</v>
      </c>
      <c r="Q88" s="370" t="str">
        <f t="shared" si="22"/>
        <v/>
      </c>
      <c r="R88" s="370">
        <f t="shared" si="23"/>
        <v>0</v>
      </c>
      <c r="S88" s="370" t="str">
        <f t="shared" si="24"/>
        <v>Euros</v>
      </c>
      <c r="T88" s="370"/>
      <c r="U88" s="370"/>
      <c r="V88" s="372" t="str">
        <f t="shared" si="25"/>
        <v/>
      </c>
    </row>
    <row r="89" spans="1:24" ht="38.4" x14ac:dyDescent="0.4">
      <c r="A89" s="658" t="s">
        <v>338</v>
      </c>
      <c r="B89" s="99" t="s">
        <v>681</v>
      </c>
      <c r="C89" s="516" t="s">
        <v>594</v>
      </c>
      <c r="D89" s="72">
        <v>1</v>
      </c>
      <c r="E89" s="513"/>
      <c r="F89" s="368" t="str">
        <f>UPPER(LEFT(H89,1))&amp;MID(H89,2,255)</f>
        <v>Euros</v>
      </c>
      <c r="G89" s="369" t="s">
        <v>624</v>
      </c>
      <c r="H89" s="370" t="str">
        <f t="shared" si="13"/>
        <v>Euros</v>
      </c>
      <c r="I89" s="371">
        <f t="shared" si="14"/>
        <v>0</v>
      </c>
      <c r="J89" s="370">
        <f t="shared" si="15"/>
        <v>0</v>
      </c>
      <c r="K89" s="370" t="str">
        <f t="shared" si="16"/>
        <v/>
      </c>
      <c r="L89" s="370">
        <f t="shared" si="17"/>
        <v>0</v>
      </c>
      <c r="M89" s="370">
        <f t="shared" si="18"/>
        <v>0</v>
      </c>
      <c r="N89" s="370" t="str">
        <f t="shared" si="19"/>
        <v/>
      </c>
      <c r="O89" s="370">
        <f t="shared" si="20"/>
        <v>0</v>
      </c>
      <c r="P89" s="370">
        <f t="shared" si="21"/>
        <v>0</v>
      </c>
      <c r="Q89" s="370" t="str">
        <f t="shared" si="22"/>
        <v/>
      </c>
      <c r="R89" s="370">
        <f t="shared" si="23"/>
        <v>0</v>
      </c>
      <c r="S89" s="370" t="str">
        <f t="shared" si="24"/>
        <v>Euros</v>
      </c>
      <c r="T89" s="370"/>
      <c r="U89" s="370"/>
      <c r="V89" s="372" t="str">
        <f t="shared" si="25"/>
        <v/>
      </c>
    </row>
    <row r="90" spans="1:24" ht="38.4" x14ac:dyDescent="0.4">
      <c r="A90" s="658" t="s">
        <v>610</v>
      </c>
      <c r="B90" s="99" t="s">
        <v>682</v>
      </c>
      <c r="C90" s="516" t="s">
        <v>594</v>
      </c>
      <c r="D90" s="412">
        <v>1</v>
      </c>
      <c r="E90" s="513"/>
      <c r="F90" s="368" t="str">
        <f>UPPER(LEFT(H90,1))&amp;MID(H90,2,255)</f>
        <v>Euros</v>
      </c>
      <c r="G90" s="369" t="s">
        <v>624</v>
      </c>
      <c r="H90" s="370" t="str">
        <f t="shared" si="13"/>
        <v>Euros</v>
      </c>
      <c r="I90" s="371">
        <f t="shared" si="14"/>
        <v>0</v>
      </c>
      <c r="J90" s="370">
        <f t="shared" si="15"/>
        <v>0</v>
      </c>
      <c r="K90" s="370" t="str">
        <f t="shared" si="16"/>
        <v/>
      </c>
      <c r="L90" s="370">
        <f t="shared" si="17"/>
        <v>0</v>
      </c>
      <c r="M90" s="370">
        <f t="shared" si="18"/>
        <v>0</v>
      </c>
      <c r="N90" s="370" t="str">
        <f t="shared" si="19"/>
        <v/>
      </c>
      <c r="O90" s="370">
        <f t="shared" si="20"/>
        <v>0</v>
      </c>
      <c r="P90" s="370">
        <f t="shared" si="21"/>
        <v>0</v>
      </c>
      <c r="Q90" s="370" t="str">
        <f t="shared" si="22"/>
        <v/>
      </c>
      <c r="R90" s="370">
        <f t="shared" si="23"/>
        <v>0</v>
      </c>
      <c r="S90" s="370" t="str">
        <f t="shared" si="24"/>
        <v>Euros</v>
      </c>
      <c r="T90" s="370"/>
      <c r="U90" s="370"/>
      <c r="V90" s="372" t="str">
        <f t="shared" si="25"/>
        <v/>
      </c>
    </row>
    <row r="91" spans="1:24" ht="19.2" x14ac:dyDescent="0.4">
      <c r="A91" s="658" t="s">
        <v>905</v>
      </c>
      <c r="B91" s="99" t="s">
        <v>303</v>
      </c>
      <c r="C91" s="101" t="s">
        <v>334</v>
      </c>
      <c r="D91" s="412">
        <v>1</v>
      </c>
      <c r="E91" s="513"/>
      <c r="F91" s="368" t="str">
        <f>UPPER(LEFT(H91,1))&amp;MID(H91,2,255)</f>
        <v>Euros</v>
      </c>
      <c r="G91" s="369" t="s">
        <v>624</v>
      </c>
      <c r="H91" s="370" t="str">
        <f t="shared" si="13"/>
        <v>Euros</v>
      </c>
      <c r="I91" s="371">
        <f t="shared" si="14"/>
        <v>0</v>
      </c>
      <c r="J91" s="370">
        <f t="shared" si="15"/>
        <v>0</v>
      </c>
      <c r="K91" s="370" t="str">
        <f t="shared" si="16"/>
        <v/>
      </c>
      <c r="L91" s="370">
        <f t="shared" si="17"/>
        <v>0</v>
      </c>
      <c r="M91" s="370">
        <f t="shared" si="18"/>
        <v>0</v>
      </c>
      <c r="N91" s="370" t="str">
        <f t="shared" si="19"/>
        <v/>
      </c>
      <c r="O91" s="370">
        <f t="shared" si="20"/>
        <v>0</v>
      </c>
      <c r="P91" s="370">
        <f t="shared" si="21"/>
        <v>0</v>
      </c>
      <c r="Q91" s="370" t="str">
        <f t="shared" si="22"/>
        <v/>
      </c>
      <c r="R91" s="370">
        <f t="shared" si="23"/>
        <v>0</v>
      </c>
      <c r="S91" s="370" t="str">
        <f t="shared" si="24"/>
        <v>Euros</v>
      </c>
      <c r="T91" s="370"/>
      <c r="U91" s="370"/>
      <c r="V91" s="372" t="str">
        <f t="shared" si="25"/>
        <v/>
      </c>
    </row>
    <row r="92" spans="1:24" ht="19.2" x14ac:dyDescent="0.4">
      <c r="A92" s="59"/>
      <c r="B92" s="644" t="s">
        <v>936</v>
      </c>
      <c r="C92" s="43"/>
      <c r="D92" s="412"/>
      <c r="E92" s="514"/>
      <c r="F92" s="368"/>
      <c r="G92" s="369" t="s">
        <v>624</v>
      </c>
      <c r="H92" s="370" t="str">
        <f t="shared" si="13"/>
        <v>Euros</v>
      </c>
      <c r="I92" s="371">
        <f t="shared" si="14"/>
        <v>0</v>
      </c>
      <c r="J92" s="370">
        <f t="shared" si="15"/>
        <v>0</v>
      </c>
      <c r="K92" s="370" t="str">
        <f t="shared" si="16"/>
        <v/>
      </c>
      <c r="L92" s="370">
        <f t="shared" si="17"/>
        <v>0</v>
      </c>
      <c r="M92" s="370">
        <f t="shared" si="18"/>
        <v>0</v>
      </c>
      <c r="N92" s="370" t="str">
        <f t="shared" si="19"/>
        <v/>
      </c>
      <c r="O92" s="370">
        <f t="shared" si="20"/>
        <v>0</v>
      </c>
      <c r="P92" s="370">
        <f t="shared" si="21"/>
        <v>0</v>
      </c>
      <c r="Q92" s="370" t="str">
        <f t="shared" si="22"/>
        <v/>
      </c>
      <c r="R92" s="370">
        <f t="shared" si="23"/>
        <v>0</v>
      </c>
      <c r="S92" s="370" t="str">
        <f t="shared" si="24"/>
        <v>Euros</v>
      </c>
      <c r="T92" s="370"/>
      <c r="U92" s="370"/>
      <c r="V92" s="372" t="str">
        <f t="shared" si="25"/>
        <v/>
      </c>
    </row>
    <row r="93" spans="1:24" ht="19.2" x14ac:dyDescent="0.4">
      <c r="A93" s="59"/>
      <c r="B93" s="43"/>
      <c r="C93" s="43"/>
      <c r="D93" s="412"/>
      <c r="E93" s="514"/>
      <c r="F93" s="368"/>
      <c r="G93" s="369" t="s">
        <v>624</v>
      </c>
      <c r="H93" s="370" t="str">
        <f t="shared" si="13"/>
        <v>Euros</v>
      </c>
      <c r="I93" s="371">
        <f t="shared" si="14"/>
        <v>0</v>
      </c>
      <c r="J93" s="370">
        <f t="shared" si="15"/>
        <v>0</v>
      </c>
      <c r="K93" s="370" t="str">
        <f t="shared" si="16"/>
        <v/>
      </c>
      <c r="L93" s="370">
        <f t="shared" si="17"/>
        <v>0</v>
      </c>
      <c r="M93" s="370">
        <f t="shared" si="18"/>
        <v>0</v>
      </c>
      <c r="N93" s="370" t="str">
        <f t="shared" si="19"/>
        <v/>
      </c>
      <c r="O93" s="370">
        <f t="shared" si="20"/>
        <v>0</v>
      </c>
      <c r="P93" s="370">
        <f t="shared" si="21"/>
        <v>0</v>
      </c>
      <c r="Q93" s="370" t="str">
        <f t="shared" si="22"/>
        <v/>
      </c>
      <c r="R93" s="370">
        <f t="shared" si="23"/>
        <v>0</v>
      </c>
      <c r="S93" s="370" t="str">
        <f t="shared" si="24"/>
        <v>Euros</v>
      </c>
      <c r="T93" s="370"/>
      <c r="U93" s="370"/>
      <c r="V93" s="372" t="str">
        <f t="shared" si="25"/>
        <v/>
      </c>
    </row>
    <row r="94" spans="1:24" ht="19.2" x14ac:dyDescent="0.4">
      <c r="A94" s="659" t="s">
        <v>348</v>
      </c>
      <c r="B94" s="564" t="s">
        <v>337</v>
      </c>
      <c r="C94" s="43"/>
      <c r="D94" s="412"/>
      <c r="E94" s="514"/>
      <c r="F94" s="368"/>
      <c r="G94" s="369" t="s">
        <v>624</v>
      </c>
      <c r="H94" s="370" t="str">
        <f t="shared" si="13"/>
        <v>Euros</v>
      </c>
      <c r="I94" s="371">
        <f t="shared" si="14"/>
        <v>0</v>
      </c>
      <c r="J94" s="370">
        <f t="shared" si="15"/>
        <v>0</v>
      </c>
      <c r="K94" s="370" t="str">
        <f t="shared" si="16"/>
        <v/>
      </c>
      <c r="L94" s="370">
        <f t="shared" si="17"/>
        <v>0</v>
      </c>
      <c r="M94" s="370">
        <f t="shared" si="18"/>
        <v>0</v>
      </c>
      <c r="N94" s="370" t="str">
        <f t="shared" si="19"/>
        <v/>
      </c>
      <c r="O94" s="370">
        <f t="shared" si="20"/>
        <v>0</v>
      </c>
      <c r="P94" s="370">
        <f t="shared" si="21"/>
        <v>0</v>
      </c>
      <c r="Q94" s="370" t="str">
        <f t="shared" si="22"/>
        <v/>
      </c>
      <c r="R94" s="370">
        <f t="shared" si="23"/>
        <v>0</v>
      </c>
      <c r="S94" s="370" t="str">
        <f t="shared" si="24"/>
        <v>Euros</v>
      </c>
      <c r="T94" s="370"/>
      <c r="U94" s="370"/>
      <c r="V94" s="372" t="str">
        <f t="shared" si="25"/>
        <v/>
      </c>
    </row>
    <row r="95" spans="1:24" ht="19.2" x14ac:dyDescent="0.4">
      <c r="A95" s="661" t="s">
        <v>350</v>
      </c>
      <c r="B95" s="416" t="s">
        <v>340</v>
      </c>
      <c r="C95" s="403" t="s">
        <v>101</v>
      </c>
      <c r="D95" s="412">
        <v>1</v>
      </c>
      <c r="E95" s="513"/>
      <c r="F95" s="368" t="str">
        <f>UPPER(LEFT(H95,1))&amp;MID(H95,2,255)</f>
        <v>Euros</v>
      </c>
      <c r="G95" s="369" t="s">
        <v>624</v>
      </c>
      <c r="H95" s="370" t="str">
        <f t="shared" si="13"/>
        <v>Euros</v>
      </c>
      <c r="I95" s="371">
        <f t="shared" si="14"/>
        <v>0</v>
      </c>
      <c r="J95" s="370">
        <f t="shared" si="15"/>
        <v>0</v>
      </c>
      <c r="K95" s="370" t="str">
        <f t="shared" si="16"/>
        <v/>
      </c>
      <c r="L95" s="370">
        <f t="shared" si="17"/>
        <v>0</v>
      </c>
      <c r="M95" s="370">
        <f t="shared" si="18"/>
        <v>0</v>
      </c>
      <c r="N95" s="370" t="str">
        <f t="shared" si="19"/>
        <v/>
      </c>
      <c r="O95" s="370">
        <f t="shared" si="20"/>
        <v>0</v>
      </c>
      <c r="P95" s="370">
        <f t="shared" si="21"/>
        <v>0</v>
      </c>
      <c r="Q95" s="370" t="str">
        <f t="shared" si="22"/>
        <v/>
      </c>
      <c r="R95" s="370">
        <f t="shared" si="23"/>
        <v>0</v>
      </c>
      <c r="S95" s="370" t="str">
        <f t="shared" si="24"/>
        <v>Euros</v>
      </c>
      <c r="T95" s="370"/>
      <c r="U95" s="370"/>
      <c r="V95" s="372" t="str">
        <f t="shared" si="25"/>
        <v/>
      </c>
    </row>
    <row r="96" spans="1:24" ht="19.2" x14ac:dyDescent="0.4">
      <c r="A96" s="661"/>
      <c r="B96" s="572" t="s">
        <v>931</v>
      </c>
      <c r="C96" s="43"/>
      <c r="D96" s="412"/>
      <c r="E96" s="666"/>
      <c r="F96" s="368"/>
    </row>
    <row r="97" spans="1:22" x14ac:dyDescent="0.4">
      <c r="A97" s="661"/>
      <c r="B97" s="75"/>
      <c r="C97" s="43"/>
      <c r="D97" s="412"/>
      <c r="E97" s="673"/>
      <c r="F97" s="673"/>
    </row>
    <row r="98" spans="1:22" x14ac:dyDescent="0.4">
      <c r="A98" s="433" t="s">
        <v>392</v>
      </c>
      <c r="B98" s="433" t="s">
        <v>393</v>
      </c>
      <c r="C98" s="674"/>
      <c r="D98" s="450"/>
      <c r="E98" s="451"/>
      <c r="F98" s="675"/>
    </row>
    <row r="99" spans="1:22" ht="33.6" x14ac:dyDescent="0.4">
      <c r="A99" s="420" t="s">
        <v>396</v>
      </c>
      <c r="B99" s="499" t="s">
        <v>397</v>
      </c>
      <c r="C99" s="122" t="s">
        <v>398</v>
      </c>
      <c r="D99" s="622" t="s">
        <v>14</v>
      </c>
      <c r="E99" s="528" t="s">
        <v>942</v>
      </c>
      <c r="F99" s="528" t="s">
        <v>590</v>
      </c>
    </row>
    <row r="100" spans="1:22" ht="19.2" x14ac:dyDescent="0.4">
      <c r="A100" s="50" t="s">
        <v>394</v>
      </c>
      <c r="B100" s="442" t="s">
        <v>409</v>
      </c>
      <c r="C100" s="33"/>
      <c r="D100" s="438"/>
      <c r="E100" s="513"/>
      <c r="F100" s="439"/>
    </row>
    <row r="101" spans="1:22" ht="33.6" x14ac:dyDescent="0.4">
      <c r="A101" s="420" t="s">
        <v>917</v>
      </c>
      <c r="B101" s="41" t="s">
        <v>829</v>
      </c>
      <c r="C101" s="57" t="s">
        <v>137</v>
      </c>
      <c r="D101" s="441">
        <v>1</v>
      </c>
      <c r="E101" s="513"/>
      <c r="F101" s="368" t="str">
        <f>UPPER(LEFT(H101,1))&amp;MID(H101,2,255)</f>
        <v>Euros</v>
      </c>
      <c r="G101" s="369" t="s">
        <v>624</v>
      </c>
      <c r="H101" s="370" t="str">
        <f>K101&amp;N101&amp;Q101&amp;S101</f>
        <v>Euros</v>
      </c>
      <c r="I101" s="371">
        <f>+E101</f>
        <v>0</v>
      </c>
      <c r="J101" s="370">
        <f>INT(I101/1000000000)</f>
        <v>0</v>
      </c>
      <c r="K101" s="370" t="str">
        <f>VLOOKUP(J101,offre,2,FALSE)&amp;IF(J101=0,"",IF(J101=1,"milliard ","milliards "))</f>
        <v/>
      </c>
      <c r="L101" s="370">
        <f>+I101-J101*1000000000</f>
        <v>0</v>
      </c>
      <c r="M101" s="370">
        <f>INT(L101/1000000)</f>
        <v>0</v>
      </c>
      <c r="N101" s="370" t="str">
        <f>VLOOKUP(M101,offre,2,FALSE)&amp;IF(M101=0,"",IF(M101=1,"million ","millions "))</f>
        <v/>
      </c>
      <c r="O101" s="370">
        <f>+L101-M101*1000000</f>
        <v>0</v>
      </c>
      <c r="P101" s="370">
        <f>INT(O101/1000)</f>
        <v>0</v>
      </c>
      <c r="Q101" s="370" t="str">
        <f>IF(P101=0,"",IF(P101=1,"mille ",VLOOKUP(P101,offre,2,FALSE)&amp;"mille "))</f>
        <v/>
      </c>
      <c r="R101" s="370">
        <f>+O101-P101*1000</f>
        <v>0</v>
      </c>
      <c r="S101" s="370" t="str">
        <f>VLOOKUP(R101,offre,2,FALSE)&amp;"Euros"</f>
        <v>Euros</v>
      </c>
      <c r="T101" s="370"/>
      <c r="U101" s="370"/>
      <c r="V101" s="372" t="str">
        <f>UPPER(LEFT(Y101,1))&amp;MID(Y101,2,255)</f>
        <v/>
      </c>
    </row>
    <row r="102" spans="1:22" x14ac:dyDescent="0.4">
      <c r="A102" s="55" t="s">
        <v>408</v>
      </c>
      <c r="B102" s="442" t="s">
        <v>595</v>
      </c>
      <c r="C102" s="57"/>
      <c r="D102" s="441"/>
      <c r="E102" s="439"/>
      <c r="F102" s="180"/>
      <c r="G102" s="369" t="s">
        <v>624</v>
      </c>
      <c r="H102" s="370" t="str">
        <f t="shared" ref="H102:H132" si="26">K102&amp;N102&amp;Q102&amp;S102</f>
        <v>Euros</v>
      </c>
      <c r="I102" s="371">
        <f t="shared" ref="I102:I132" si="27">+E102</f>
        <v>0</v>
      </c>
      <c r="J102" s="370">
        <f t="shared" ref="J102:J132" si="28">INT(I102/1000000000)</f>
        <v>0</v>
      </c>
      <c r="K102" s="370" t="str">
        <f t="shared" ref="K102:K132" si="29">VLOOKUP(J102,offre,2,FALSE)&amp;IF(J102=0,"",IF(J102=1,"milliard ","milliards "))</f>
        <v/>
      </c>
      <c r="L102" s="370">
        <f t="shared" ref="L102:L132" si="30">+I102-J102*1000000000</f>
        <v>0</v>
      </c>
      <c r="M102" s="370">
        <f t="shared" ref="M102:M132" si="31">INT(L102/1000000)</f>
        <v>0</v>
      </c>
      <c r="N102" s="370" t="str">
        <f t="shared" ref="N102:N132" si="32">VLOOKUP(M102,offre,2,FALSE)&amp;IF(M102=0,"",IF(M102=1,"million ","millions "))</f>
        <v/>
      </c>
      <c r="O102" s="370">
        <f t="shared" ref="O102:O132" si="33">+L102-M102*1000000</f>
        <v>0</v>
      </c>
      <c r="P102" s="370">
        <f t="shared" ref="P102:P132" si="34">INT(O102/1000)</f>
        <v>0</v>
      </c>
      <c r="Q102" s="370" t="str">
        <f t="shared" ref="Q102:Q132" si="35">IF(P102=0,"",IF(P102=1,"mille ",VLOOKUP(P102,offre,2,FALSE)&amp;"mille "))</f>
        <v/>
      </c>
      <c r="R102" s="370">
        <f t="shared" ref="R102:R132" si="36">+O102-P102*1000</f>
        <v>0</v>
      </c>
      <c r="S102" s="370" t="str">
        <f t="shared" ref="S102:S132" si="37">VLOOKUP(R102,offre,2,FALSE)&amp;"Euros"</f>
        <v>Euros</v>
      </c>
      <c r="T102" s="370"/>
      <c r="U102" s="370"/>
      <c r="V102" s="372" t="str">
        <f t="shared" ref="V102:V132" si="38">UPPER(LEFT(Y102,1))&amp;MID(Y102,2,255)</f>
        <v/>
      </c>
    </row>
    <row r="103" spans="1:22" ht="19.2" x14ac:dyDescent="0.4">
      <c r="A103" s="440" t="s">
        <v>410</v>
      </c>
      <c r="B103" s="41" t="s">
        <v>830</v>
      </c>
      <c r="C103" s="57" t="s">
        <v>355</v>
      </c>
      <c r="D103" s="441">
        <v>1</v>
      </c>
      <c r="E103" s="513"/>
      <c r="F103" s="368" t="str">
        <f>UPPER(LEFT(H103,1))&amp;MID(H103,2,255)</f>
        <v>Euros</v>
      </c>
      <c r="G103" s="369" t="s">
        <v>624</v>
      </c>
      <c r="H103" s="370" t="str">
        <f t="shared" si="26"/>
        <v>Euros</v>
      </c>
      <c r="I103" s="371">
        <f t="shared" si="27"/>
        <v>0</v>
      </c>
      <c r="J103" s="370">
        <f t="shared" si="28"/>
        <v>0</v>
      </c>
      <c r="K103" s="370" t="str">
        <f t="shared" si="29"/>
        <v/>
      </c>
      <c r="L103" s="370">
        <f t="shared" si="30"/>
        <v>0</v>
      </c>
      <c r="M103" s="370">
        <f t="shared" si="31"/>
        <v>0</v>
      </c>
      <c r="N103" s="370" t="str">
        <f t="shared" si="32"/>
        <v/>
      </c>
      <c r="O103" s="370">
        <f t="shared" si="33"/>
        <v>0</v>
      </c>
      <c r="P103" s="370">
        <f t="shared" si="34"/>
        <v>0</v>
      </c>
      <c r="Q103" s="370" t="str">
        <f t="shared" si="35"/>
        <v/>
      </c>
      <c r="R103" s="370">
        <f t="shared" si="36"/>
        <v>0</v>
      </c>
      <c r="S103" s="370" t="str">
        <f t="shared" si="37"/>
        <v>Euros</v>
      </c>
      <c r="T103" s="370"/>
      <c r="U103" s="370"/>
      <c r="V103" s="372" t="str">
        <f t="shared" si="38"/>
        <v/>
      </c>
    </row>
    <row r="104" spans="1:22" x14ac:dyDescent="0.4">
      <c r="A104" s="40" t="s">
        <v>412</v>
      </c>
      <c r="B104" s="40" t="s">
        <v>423</v>
      </c>
      <c r="C104" s="57"/>
      <c r="D104" s="441"/>
      <c r="E104" s="439"/>
      <c r="F104" s="180"/>
      <c r="G104" s="369" t="s">
        <v>624</v>
      </c>
      <c r="H104" s="370" t="str">
        <f t="shared" si="26"/>
        <v>Euros</v>
      </c>
      <c r="I104" s="371">
        <f t="shared" si="27"/>
        <v>0</v>
      </c>
      <c r="J104" s="370">
        <f t="shared" si="28"/>
        <v>0</v>
      </c>
      <c r="K104" s="370" t="str">
        <f t="shared" si="29"/>
        <v/>
      </c>
      <c r="L104" s="370">
        <f t="shared" si="30"/>
        <v>0</v>
      </c>
      <c r="M104" s="370">
        <f t="shared" si="31"/>
        <v>0</v>
      </c>
      <c r="N104" s="370" t="str">
        <f t="shared" si="32"/>
        <v/>
      </c>
      <c r="O104" s="370">
        <f t="shared" si="33"/>
        <v>0</v>
      </c>
      <c r="P104" s="370">
        <f t="shared" si="34"/>
        <v>0</v>
      </c>
      <c r="Q104" s="370" t="str">
        <f t="shared" si="35"/>
        <v/>
      </c>
      <c r="R104" s="370">
        <f t="shared" si="36"/>
        <v>0</v>
      </c>
      <c r="S104" s="370" t="str">
        <f t="shared" si="37"/>
        <v>Euros</v>
      </c>
      <c r="T104" s="370"/>
      <c r="U104" s="370"/>
      <c r="V104" s="372" t="str">
        <f t="shared" si="38"/>
        <v/>
      </c>
    </row>
    <row r="105" spans="1:22" ht="19.2" x14ac:dyDescent="0.4">
      <c r="A105" s="50" t="s">
        <v>414</v>
      </c>
      <c r="B105" s="50" t="s">
        <v>831</v>
      </c>
      <c r="C105" s="57" t="s">
        <v>355</v>
      </c>
      <c r="D105" s="441">
        <v>1</v>
      </c>
      <c r="E105" s="513"/>
      <c r="F105" s="368" t="str">
        <f>UPPER(LEFT(H105,1))&amp;MID(H105,2,255)</f>
        <v>Euros</v>
      </c>
      <c r="G105" s="369" t="s">
        <v>624</v>
      </c>
      <c r="H105" s="370" t="str">
        <f t="shared" si="26"/>
        <v>Euros</v>
      </c>
      <c r="I105" s="371">
        <f t="shared" si="27"/>
        <v>0</v>
      </c>
      <c r="J105" s="370">
        <f t="shared" si="28"/>
        <v>0</v>
      </c>
      <c r="K105" s="370" t="str">
        <f t="shared" si="29"/>
        <v/>
      </c>
      <c r="L105" s="370">
        <f t="shared" si="30"/>
        <v>0</v>
      </c>
      <c r="M105" s="370">
        <f t="shared" si="31"/>
        <v>0</v>
      </c>
      <c r="N105" s="370" t="str">
        <f t="shared" si="32"/>
        <v/>
      </c>
      <c r="O105" s="370">
        <f t="shared" si="33"/>
        <v>0</v>
      </c>
      <c r="P105" s="370">
        <f t="shared" si="34"/>
        <v>0</v>
      </c>
      <c r="Q105" s="370" t="str">
        <f t="shared" si="35"/>
        <v/>
      </c>
      <c r="R105" s="370">
        <f t="shared" si="36"/>
        <v>0</v>
      </c>
      <c r="S105" s="370" t="str">
        <f t="shared" si="37"/>
        <v>Euros</v>
      </c>
      <c r="T105" s="370"/>
      <c r="U105" s="370"/>
      <c r="V105" s="372" t="str">
        <f t="shared" si="38"/>
        <v/>
      </c>
    </row>
    <row r="106" spans="1:22" x14ac:dyDescent="0.4">
      <c r="A106" s="40" t="s">
        <v>422</v>
      </c>
      <c r="B106" s="40" t="s">
        <v>434</v>
      </c>
      <c r="C106" s="57"/>
      <c r="D106" s="441"/>
      <c r="E106" s="439"/>
      <c r="F106" s="180"/>
      <c r="G106" s="369" t="s">
        <v>624</v>
      </c>
      <c r="H106" s="370" t="str">
        <f t="shared" si="26"/>
        <v>Euros</v>
      </c>
      <c r="I106" s="371">
        <f t="shared" si="27"/>
        <v>0</v>
      </c>
      <c r="J106" s="370">
        <f t="shared" si="28"/>
        <v>0</v>
      </c>
      <c r="K106" s="370" t="str">
        <f t="shared" si="29"/>
        <v/>
      </c>
      <c r="L106" s="370">
        <f t="shared" si="30"/>
        <v>0</v>
      </c>
      <c r="M106" s="370">
        <f t="shared" si="31"/>
        <v>0</v>
      </c>
      <c r="N106" s="370" t="str">
        <f t="shared" si="32"/>
        <v/>
      </c>
      <c r="O106" s="370">
        <f t="shared" si="33"/>
        <v>0</v>
      </c>
      <c r="P106" s="370">
        <f t="shared" si="34"/>
        <v>0</v>
      </c>
      <c r="Q106" s="370" t="str">
        <f t="shared" si="35"/>
        <v/>
      </c>
      <c r="R106" s="370">
        <f t="shared" si="36"/>
        <v>0</v>
      </c>
      <c r="S106" s="370" t="str">
        <f t="shared" si="37"/>
        <v>Euros</v>
      </c>
      <c r="T106" s="370"/>
      <c r="U106" s="370"/>
      <c r="V106" s="372" t="str">
        <f t="shared" si="38"/>
        <v/>
      </c>
    </row>
    <row r="107" spans="1:22" ht="19.2" x14ac:dyDescent="0.4">
      <c r="A107" s="50" t="s">
        <v>424</v>
      </c>
      <c r="B107" s="41" t="s">
        <v>832</v>
      </c>
      <c r="C107" s="57" t="s">
        <v>355</v>
      </c>
      <c r="D107" s="441">
        <v>1</v>
      </c>
      <c r="E107" s="513"/>
      <c r="F107" s="368" t="str">
        <f>UPPER(LEFT(H107,1))&amp;MID(H107,2,255)</f>
        <v>Euros</v>
      </c>
      <c r="G107" s="369" t="s">
        <v>624</v>
      </c>
      <c r="H107" s="370" t="str">
        <f t="shared" si="26"/>
        <v>Euros</v>
      </c>
      <c r="I107" s="371">
        <f t="shared" si="27"/>
        <v>0</v>
      </c>
      <c r="J107" s="370">
        <f t="shared" si="28"/>
        <v>0</v>
      </c>
      <c r="K107" s="370" t="str">
        <f t="shared" si="29"/>
        <v/>
      </c>
      <c r="L107" s="370">
        <f t="shared" si="30"/>
        <v>0</v>
      </c>
      <c r="M107" s="370">
        <f t="shared" si="31"/>
        <v>0</v>
      </c>
      <c r="N107" s="370" t="str">
        <f t="shared" si="32"/>
        <v/>
      </c>
      <c r="O107" s="370">
        <f t="shared" si="33"/>
        <v>0</v>
      </c>
      <c r="P107" s="370">
        <f t="shared" si="34"/>
        <v>0</v>
      </c>
      <c r="Q107" s="370" t="str">
        <f t="shared" si="35"/>
        <v/>
      </c>
      <c r="R107" s="370">
        <f t="shared" si="36"/>
        <v>0</v>
      </c>
      <c r="S107" s="370" t="str">
        <f t="shared" si="37"/>
        <v>Euros</v>
      </c>
      <c r="T107" s="370"/>
      <c r="U107" s="370"/>
      <c r="V107" s="372" t="str">
        <f t="shared" si="38"/>
        <v/>
      </c>
    </row>
    <row r="108" spans="1:22" x14ac:dyDescent="0.4">
      <c r="A108" s="40" t="s">
        <v>433</v>
      </c>
      <c r="B108" s="40" t="s">
        <v>438</v>
      </c>
      <c r="C108" s="57"/>
      <c r="D108" s="441"/>
      <c r="E108" s="439"/>
      <c r="F108" s="368"/>
      <c r="G108" s="369" t="s">
        <v>624</v>
      </c>
      <c r="H108" s="370" t="str">
        <f t="shared" si="26"/>
        <v>Euros</v>
      </c>
      <c r="I108" s="371">
        <f t="shared" si="27"/>
        <v>0</v>
      </c>
      <c r="J108" s="370">
        <f t="shared" si="28"/>
        <v>0</v>
      </c>
      <c r="K108" s="370" t="str">
        <f t="shared" si="29"/>
        <v/>
      </c>
      <c r="L108" s="370">
        <f t="shared" si="30"/>
        <v>0</v>
      </c>
      <c r="M108" s="370">
        <f t="shared" si="31"/>
        <v>0</v>
      </c>
      <c r="N108" s="370" t="str">
        <f t="shared" si="32"/>
        <v/>
      </c>
      <c r="O108" s="370">
        <f t="shared" si="33"/>
        <v>0</v>
      </c>
      <c r="P108" s="370">
        <f t="shared" si="34"/>
        <v>0</v>
      </c>
      <c r="Q108" s="370" t="str">
        <f t="shared" si="35"/>
        <v/>
      </c>
      <c r="R108" s="370">
        <f t="shared" si="36"/>
        <v>0</v>
      </c>
      <c r="S108" s="370" t="str">
        <f t="shared" si="37"/>
        <v>Euros</v>
      </c>
      <c r="T108" s="370"/>
      <c r="U108" s="370"/>
      <c r="V108" s="372" t="str">
        <f t="shared" si="38"/>
        <v/>
      </c>
    </row>
    <row r="109" spans="1:22" ht="19.2" x14ac:dyDescent="0.4">
      <c r="A109" s="50" t="s">
        <v>435</v>
      </c>
      <c r="B109" s="50" t="s">
        <v>440</v>
      </c>
      <c r="C109" s="57" t="s">
        <v>334</v>
      </c>
      <c r="D109" s="441">
        <v>1</v>
      </c>
      <c r="E109" s="513"/>
      <c r="F109" s="368" t="str">
        <f>UPPER(LEFT(H109,1))&amp;MID(H109,2,255)</f>
        <v>Euros</v>
      </c>
      <c r="G109" s="369" t="s">
        <v>624</v>
      </c>
      <c r="H109" s="370" t="str">
        <f t="shared" si="26"/>
        <v>Euros</v>
      </c>
      <c r="I109" s="371">
        <f t="shared" si="27"/>
        <v>0</v>
      </c>
      <c r="J109" s="370">
        <f t="shared" si="28"/>
        <v>0</v>
      </c>
      <c r="K109" s="370" t="str">
        <f t="shared" si="29"/>
        <v/>
      </c>
      <c r="L109" s="370">
        <f t="shared" si="30"/>
        <v>0</v>
      </c>
      <c r="M109" s="370">
        <f t="shared" si="31"/>
        <v>0</v>
      </c>
      <c r="N109" s="370" t="str">
        <f t="shared" si="32"/>
        <v/>
      </c>
      <c r="O109" s="370">
        <f t="shared" si="33"/>
        <v>0</v>
      </c>
      <c r="P109" s="370">
        <f t="shared" si="34"/>
        <v>0</v>
      </c>
      <c r="Q109" s="370" t="str">
        <f t="shared" si="35"/>
        <v/>
      </c>
      <c r="R109" s="370">
        <f t="shared" si="36"/>
        <v>0</v>
      </c>
      <c r="S109" s="370" t="str">
        <f t="shared" si="37"/>
        <v>Euros</v>
      </c>
      <c r="T109" s="370"/>
      <c r="U109" s="370"/>
      <c r="V109" s="372" t="str">
        <f t="shared" si="38"/>
        <v/>
      </c>
    </row>
    <row r="110" spans="1:22" ht="19.2" x14ac:dyDescent="0.4">
      <c r="A110" s="50" t="s">
        <v>913</v>
      </c>
      <c r="B110" s="50" t="s">
        <v>442</v>
      </c>
      <c r="C110" s="57" t="s">
        <v>334</v>
      </c>
      <c r="D110" s="441">
        <v>1</v>
      </c>
      <c r="E110" s="513"/>
      <c r="F110" s="368" t="str">
        <f>UPPER(LEFT(H110,1))&amp;MID(H110,2,255)</f>
        <v>Euros</v>
      </c>
      <c r="G110" s="369" t="s">
        <v>624</v>
      </c>
      <c r="H110" s="370" t="str">
        <f t="shared" si="26"/>
        <v>Euros</v>
      </c>
      <c r="I110" s="371">
        <f t="shared" si="27"/>
        <v>0</v>
      </c>
      <c r="J110" s="370">
        <f t="shared" si="28"/>
        <v>0</v>
      </c>
      <c r="K110" s="370" t="str">
        <f t="shared" si="29"/>
        <v/>
      </c>
      <c r="L110" s="370">
        <f t="shared" si="30"/>
        <v>0</v>
      </c>
      <c r="M110" s="370">
        <f t="shared" si="31"/>
        <v>0</v>
      </c>
      <c r="N110" s="370" t="str">
        <f t="shared" si="32"/>
        <v/>
      </c>
      <c r="O110" s="370">
        <f t="shared" si="33"/>
        <v>0</v>
      </c>
      <c r="P110" s="370">
        <f t="shared" si="34"/>
        <v>0</v>
      </c>
      <c r="Q110" s="370" t="str">
        <f t="shared" si="35"/>
        <v/>
      </c>
      <c r="R110" s="370">
        <f t="shared" si="36"/>
        <v>0</v>
      </c>
      <c r="S110" s="370" t="str">
        <f t="shared" si="37"/>
        <v>Euros</v>
      </c>
      <c r="T110" s="370"/>
      <c r="U110" s="370"/>
      <c r="V110" s="372" t="str">
        <f t="shared" si="38"/>
        <v/>
      </c>
    </row>
    <row r="111" spans="1:22" x14ac:dyDescent="0.4">
      <c r="A111" s="55" t="s">
        <v>437</v>
      </c>
      <c r="B111" s="40" t="s">
        <v>444</v>
      </c>
      <c r="C111" s="57"/>
      <c r="D111" s="441"/>
      <c r="E111" s="439"/>
      <c r="F111" s="368"/>
      <c r="G111" s="369" t="s">
        <v>624</v>
      </c>
      <c r="H111" s="370" t="str">
        <f t="shared" si="26"/>
        <v>Euros</v>
      </c>
      <c r="I111" s="371">
        <f t="shared" si="27"/>
        <v>0</v>
      </c>
      <c r="J111" s="370">
        <f t="shared" si="28"/>
        <v>0</v>
      </c>
      <c r="K111" s="370" t="str">
        <f t="shared" si="29"/>
        <v/>
      </c>
      <c r="L111" s="370">
        <f t="shared" si="30"/>
        <v>0</v>
      </c>
      <c r="M111" s="370">
        <f t="shared" si="31"/>
        <v>0</v>
      </c>
      <c r="N111" s="370" t="str">
        <f t="shared" si="32"/>
        <v/>
      </c>
      <c r="O111" s="370">
        <f t="shared" si="33"/>
        <v>0</v>
      </c>
      <c r="P111" s="370">
        <f t="shared" si="34"/>
        <v>0</v>
      </c>
      <c r="Q111" s="370" t="str">
        <f t="shared" si="35"/>
        <v/>
      </c>
      <c r="R111" s="370">
        <f t="shared" si="36"/>
        <v>0</v>
      </c>
      <c r="S111" s="370" t="str">
        <f t="shared" si="37"/>
        <v>Euros</v>
      </c>
      <c r="T111" s="370"/>
      <c r="U111" s="370"/>
      <c r="V111" s="372" t="str">
        <f t="shared" si="38"/>
        <v/>
      </c>
    </row>
    <row r="112" spans="1:22" ht="19.2" x14ac:dyDescent="0.4">
      <c r="A112" s="440" t="s">
        <v>439</v>
      </c>
      <c r="B112" s="416" t="s">
        <v>446</v>
      </c>
      <c r="C112" s="57" t="s">
        <v>334</v>
      </c>
      <c r="D112" s="441">
        <v>1</v>
      </c>
      <c r="E112" s="513"/>
      <c r="F112" s="368" t="str">
        <f>UPPER(LEFT(H112,1))&amp;MID(H112,2,255)</f>
        <v>Euros</v>
      </c>
      <c r="G112" s="369" t="s">
        <v>624</v>
      </c>
      <c r="H112" s="370" t="str">
        <f t="shared" si="26"/>
        <v>Euros</v>
      </c>
      <c r="I112" s="371">
        <f t="shared" si="27"/>
        <v>0</v>
      </c>
      <c r="J112" s="370">
        <f t="shared" si="28"/>
        <v>0</v>
      </c>
      <c r="K112" s="370" t="str">
        <f t="shared" si="29"/>
        <v/>
      </c>
      <c r="L112" s="370">
        <f t="shared" si="30"/>
        <v>0</v>
      </c>
      <c r="M112" s="370">
        <f t="shared" si="31"/>
        <v>0</v>
      </c>
      <c r="N112" s="370" t="str">
        <f t="shared" si="32"/>
        <v/>
      </c>
      <c r="O112" s="370">
        <f t="shared" si="33"/>
        <v>0</v>
      </c>
      <c r="P112" s="370">
        <f t="shared" si="34"/>
        <v>0</v>
      </c>
      <c r="Q112" s="370" t="str">
        <f t="shared" si="35"/>
        <v/>
      </c>
      <c r="R112" s="370">
        <f t="shared" si="36"/>
        <v>0</v>
      </c>
      <c r="S112" s="370" t="str">
        <f t="shared" si="37"/>
        <v>Euros</v>
      </c>
      <c r="T112" s="370"/>
      <c r="U112" s="370"/>
      <c r="V112" s="372" t="str">
        <f t="shared" si="38"/>
        <v/>
      </c>
    </row>
    <row r="113" spans="1:22" x14ac:dyDescent="0.4">
      <c r="A113" s="40" t="s">
        <v>443</v>
      </c>
      <c r="B113" s="40" t="s">
        <v>454</v>
      </c>
      <c r="C113" s="57"/>
      <c r="D113" s="441"/>
      <c r="E113" s="439"/>
      <c r="F113" s="368"/>
      <c r="G113" s="369" t="s">
        <v>624</v>
      </c>
      <c r="H113" s="370" t="str">
        <f t="shared" si="26"/>
        <v>Euros</v>
      </c>
      <c r="I113" s="371">
        <f t="shared" si="27"/>
        <v>0</v>
      </c>
      <c r="J113" s="370">
        <f t="shared" si="28"/>
        <v>0</v>
      </c>
      <c r="K113" s="370" t="str">
        <f t="shared" si="29"/>
        <v/>
      </c>
      <c r="L113" s="370">
        <f t="shared" si="30"/>
        <v>0</v>
      </c>
      <c r="M113" s="370">
        <f t="shared" si="31"/>
        <v>0</v>
      </c>
      <c r="N113" s="370" t="str">
        <f t="shared" si="32"/>
        <v/>
      </c>
      <c r="O113" s="370">
        <f t="shared" si="33"/>
        <v>0</v>
      </c>
      <c r="P113" s="370">
        <f t="shared" si="34"/>
        <v>0</v>
      </c>
      <c r="Q113" s="370" t="str">
        <f t="shared" si="35"/>
        <v/>
      </c>
      <c r="R113" s="370">
        <f t="shared" si="36"/>
        <v>0</v>
      </c>
      <c r="S113" s="370" t="str">
        <f t="shared" si="37"/>
        <v>Euros</v>
      </c>
      <c r="T113" s="370"/>
      <c r="U113" s="370"/>
      <c r="V113" s="372" t="str">
        <f t="shared" si="38"/>
        <v/>
      </c>
    </row>
    <row r="114" spans="1:22" ht="19.2" x14ac:dyDescent="0.4">
      <c r="A114" s="50" t="s">
        <v>445</v>
      </c>
      <c r="B114" s="50" t="s">
        <v>456</v>
      </c>
      <c r="C114" s="57" t="s">
        <v>334</v>
      </c>
      <c r="D114" s="441">
        <v>1</v>
      </c>
      <c r="E114" s="513"/>
      <c r="F114" s="368" t="str">
        <f>UPPER(LEFT(H114,1))&amp;MID(H114,2,255)</f>
        <v>Euros</v>
      </c>
      <c r="G114" s="369" t="s">
        <v>624</v>
      </c>
      <c r="H114" s="370" t="str">
        <f t="shared" si="26"/>
        <v>Euros</v>
      </c>
      <c r="I114" s="371">
        <f t="shared" si="27"/>
        <v>0</v>
      </c>
      <c r="J114" s="370">
        <f t="shared" si="28"/>
        <v>0</v>
      </c>
      <c r="K114" s="370" t="str">
        <f t="shared" si="29"/>
        <v/>
      </c>
      <c r="L114" s="370">
        <f t="shared" si="30"/>
        <v>0</v>
      </c>
      <c r="M114" s="370">
        <f t="shared" si="31"/>
        <v>0</v>
      </c>
      <c r="N114" s="370" t="str">
        <f t="shared" si="32"/>
        <v/>
      </c>
      <c r="O114" s="370">
        <f t="shared" si="33"/>
        <v>0</v>
      </c>
      <c r="P114" s="370">
        <f t="shared" si="34"/>
        <v>0</v>
      </c>
      <c r="Q114" s="370" t="str">
        <f t="shared" si="35"/>
        <v/>
      </c>
      <c r="R114" s="370">
        <f t="shared" si="36"/>
        <v>0</v>
      </c>
      <c r="S114" s="370" t="str">
        <f t="shared" si="37"/>
        <v>Euros</v>
      </c>
      <c r="T114" s="370"/>
      <c r="U114" s="370"/>
      <c r="V114" s="372" t="str">
        <f t="shared" si="38"/>
        <v/>
      </c>
    </row>
    <row r="115" spans="1:22" x14ac:dyDescent="0.4">
      <c r="A115" s="50" t="s">
        <v>447</v>
      </c>
      <c r="B115" s="416" t="s">
        <v>442</v>
      </c>
      <c r="C115" s="386" t="s">
        <v>594</v>
      </c>
      <c r="D115" s="441">
        <v>1</v>
      </c>
      <c r="E115" s="367"/>
      <c r="F115" s="368" t="str">
        <f>UPPER(LEFT(H115,1))&amp;MID(H115,2,255)</f>
        <v>Euros</v>
      </c>
      <c r="G115" s="369" t="s">
        <v>624</v>
      </c>
      <c r="H115" s="370" t="str">
        <f t="shared" si="26"/>
        <v>Euros</v>
      </c>
      <c r="I115" s="371">
        <f t="shared" si="27"/>
        <v>0</v>
      </c>
      <c r="J115" s="370">
        <f t="shared" si="28"/>
        <v>0</v>
      </c>
      <c r="K115" s="370" t="str">
        <f t="shared" si="29"/>
        <v/>
      </c>
      <c r="L115" s="370">
        <f t="shared" si="30"/>
        <v>0</v>
      </c>
      <c r="M115" s="370">
        <f t="shared" si="31"/>
        <v>0</v>
      </c>
      <c r="N115" s="370" t="str">
        <f t="shared" si="32"/>
        <v/>
      </c>
      <c r="O115" s="370">
        <f t="shared" si="33"/>
        <v>0</v>
      </c>
      <c r="P115" s="370">
        <f t="shared" si="34"/>
        <v>0</v>
      </c>
      <c r="Q115" s="370" t="str">
        <f t="shared" si="35"/>
        <v/>
      </c>
      <c r="R115" s="370">
        <f t="shared" si="36"/>
        <v>0</v>
      </c>
      <c r="S115" s="370" t="str">
        <f t="shared" si="37"/>
        <v>Euros</v>
      </c>
      <c r="T115" s="370"/>
      <c r="U115" s="370"/>
      <c r="V115" s="372" t="str">
        <f t="shared" si="38"/>
        <v/>
      </c>
    </row>
    <row r="116" spans="1:22" ht="19.2" x14ac:dyDescent="0.4">
      <c r="A116" s="454" t="s">
        <v>453</v>
      </c>
      <c r="B116" s="454" t="s">
        <v>444</v>
      </c>
      <c r="C116" s="676"/>
      <c r="D116" s="441"/>
      <c r="E116" s="513"/>
      <c r="F116" s="368"/>
      <c r="G116" s="369" t="s">
        <v>624</v>
      </c>
      <c r="H116" s="370" t="str">
        <f t="shared" si="26"/>
        <v>Euros</v>
      </c>
      <c r="I116" s="371">
        <f t="shared" si="27"/>
        <v>0</v>
      </c>
      <c r="J116" s="370">
        <f t="shared" si="28"/>
        <v>0</v>
      </c>
      <c r="K116" s="370" t="str">
        <f t="shared" si="29"/>
        <v/>
      </c>
      <c r="L116" s="370">
        <f t="shared" si="30"/>
        <v>0</v>
      </c>
      <c r="M116" s="370">
        <f t="shared" si="31"/>
        <v>0</v>
      </c>
      <c r="N116" s="370" t="str">
        <f t="shared" si="32"/>
        <v/>
      </c>
      <c r="O116" s="370">
        <f t="shared" si="33"/>
        <v>0</v>
      </c>
      <c r="P116" s="370">
        <f t="shared" si="34"/>
        <v>0</v>
      </c>
      <c r="Q116" s="370" t="str">
        <f t="shared" si="35"/>
        <v/>
      </c>
      <c r="R116" s="370">
        <f t="shared" si="36"/>
        <v>0</v>
      </c>
      <c r="S116" s="370" t="str">
        <f t="shared" si="37"/>
        <v>Euros</v>
      </c>
      <c r="T116" s="370"/>
      <c r="U116" s="370"/>
      <c r="V116" s="372" t="str">
        <f t="shared" si="38"/>
        <v/>
      </c>
    </row>
    <row r="117" spans="1:22" ht="19.2" x14ac:dyDescent="0.4">
      <c r="A117" s="416" t="s">
        <v>455</v>
      </c>
      <c r="B117" s="416" t="s">
        <v>446</v>
      </c>
      <c r="C117" s="386" t="s">
        <v>594</v>
      </c>
      <c r="D117" s="441">
        <v>1</v>
      </c>
      <c r="E117" s="513"/>
      <c r="F117" s="368" t="str">
        <f>UPPER(LEFT(H117,1))&amp;MID(H117,2,255)</f>
        <v>Euros</v>
      </c>
      <c r="G117" s="369" t="s">
        <v>624</v>
      </c>
      <c r="H117" s="370" t="str">
        <f t="shared" si="26"/>
        <v>Euros</v>
      </c>
      <c r="I117" s="371">
        <f t="shared" si="27"/>
        <v>0</v>
      </c>
      <c r="J117" s="370">
        <f t="shared" si="28"/>
        <v>0</v>
      </c>
      <c r="K117" s="370" t="str">
        <f t="shared" si="29"/>
        <v/>
      </c>
      <c r="L117" s="370">
        <f t="shared" si="30"/>
        <v>0</v>
      </c>
      <c r="M117" s="370">
        <f t="shared" si="31"/>
        <v>0</v>
      </c>
      <c r="N117" s="370" t="str">
        <f t="shared" si="32"/>
        <v/>
      </c>
      <c r="O117" s="370">
        <f t="shared" si="33"/>
        <v>0</v>
      </c>
      <c r="P117" s="370">
        <f t="shared" si="34"/>
        <v>0</v>
      </c>
      <c r="Q117" s="370" t="str">
        <f t="shared" si="35"/>
        <v/>
      </c>
      <c r="R117" s="370">
        <f t="shared" si="36"/>
        <v>0</v>
      </c>
      <c r="S117" s="370" t="str">
        <f t="shared" si="37"/>
        <v>Euros</v>
      </c>
      <c r="T117" s="370"/>
      <c r="U117" s="370"/>
      <c r="V117" s="372" t="str">
        <f t="shared" si="38"/>
        <v/>
      </c>
    </row>
    <row r="118" spans="1:22" ht="19.2" x14ac:dyDescent="0.4">
      <c r="A118" s="416" t="s">
        <v>918</v>
      </c>
      <c r="B118" s="416" t="s">
        <v>450</v>
      </c>
      <c r="C118" s="386" t="s">
        <v>594</v>
      </c>
      <c r="D118" s="441">
        <v>1</v>
      </c>
      <c r="E118" s="513"/>
      <c r="F118" s="368" t="str">
        <f>UPPER(LEFT(H118,1))&amp;MID(H118,2,255)</f>
        <v>Euros</v>
      </c>
      <c r="G118" s="369" t="s">
        <v>624</v>
      </c>
      <c r="H118" s="370" t="str">
        <f t="shared" si="26"/>
        <v>Euros</v>
      </c>
      <c r="I118" s="371">
        <f t="shared" si="27"/>
        <v>0</v>
      </c>
      <c r="J118" s="370">
        <f t="shared" si="28"/>
        <v>0</v>
      </c>
      <c r="K118" s="370" t="str">
        <f t="shared" si="29"/>
        <v/>
      </c>
      <c r="L118" s="370">
        <f t="shared" si="30"/>
        <v>0</v>
      </c>
      <c r="M118" s="370">
        <f t="shared" si="31"/>
        <v>0</v>
      </c>
      <c r="N118" s="370" t="str">
        <f t="shared" si="32"/>
        <v/>
      </c>
      <c r="O118" s="370">
        <f t="shared" si="33"/>
        <v>0</v>
      </c>
      <c r="P118" s="370">
        <f t="shared" si="34"/>
        <v>0</v>
      </c>
      <c r="Q118" s="370" t="str">
        <f t="shared" si="35"/>
        <v/>
      </c>
      <c r="R118" s="370">
        <f t="shared" si="36"/>
        <v>0</v>
      </c>
      <c r="S118" s="370" t="str">
        <f t="shared" si="37"/>
        <v>Euros</v>
      </c>
      <c r="T118" s="370"/>
      <c r="U118" s="370"/>
      <c r="V118" s="372" t="str">
        <f t="shared" si="38"/>
        <v/>
      </c>
    </row>
    <row r="119" spans="1:22" ht="19.2" x14ac:dyDescent="0.4">
      <c r="A119" s="454" t="s">
        <v>919</v>
      </c>
      <c r="B119" s="454" t="s">
        <v>454</v>
      </c>
      <c r="C119" s="676"/>
      <c r="D119" s="441"/>
      <c r="E119" s="513"/>
      <c r="F119" s="368"/>
      <c r="G119" s="369" t="s">
        <v>624</v>
      </c>
      <c r="H119" s="370" t="str">
        <f t="shared" si="26"/>
        <v>Euros</v>
      </c>
      <c r="I119" s="371">
        <f t="shared" si="27"/>
        <v>0</v>
      </c>
      <c r="J119" s="370">
        <f t="shared" si="28"/>
        <v>0</v>
      </c>
      <c r="K119" s="370" t="str">
        <f t="shared" si="29"/>
        <v/>
      </c>
      <c r="L119" s="370">
        <f t="shared" si="30"/>
        <v>0</v>
      </c>
      <c r="M119" s="370">
        <f t="shared" si="31"/>
        <v>0</v>
      </c>
      <c r="N119" s="370" t="str">
        <f t="shared" si="32"/>
        <v/>
      </c>
      <c r="O119" s="370">
        <f t="shared" si="33"/>
        <v>0</v>
      </c>
      <c r="P119" s="370">
        <f t="shared" si="34"/>
        <v>0</v>
      </c>
      <c r="Q119" s="370" t="str">
        <f t="shared" si="35"/>
        <v/>
      </c>
      <c r="R119" s="370">
        <f t="shared" si="36"/>
        <v>0</v>
      </c>
      <c r="S119" s="370" t="str">
        <f t="shared" si="37"/>
        <v>Euros</v>
      </c>
      <c r="T119" s="370"/>
      <c r="U119" s="370"/>
      <c r="V119" s="372" t="str">
        <f t="shared" si="38"/>
        <v/>
      </c>
    </row>
    <row r="120" spans="1:22" ht="19.2" x14ac:dyDescent="0.4">
      <c r="A120" s="416" t="s">
        <v>964</v>
      </c>
      <c r="B120" s="416" t="s">
        <v>456</v>
      </c>
      <c r="C120" s="386" t="s">
        <v>594</v>
      </c>
      <c r="D120" s="441">
        <v>1</v>
      </c>
      <c r="E120" s="513"/>
      <c r="F120" s="368" t="str">
        <f>UPPER(LEFT(H120,1))&amp;MID(H120,2,255)</f>
        <v>Euros</v>
      </c>
      <c r="G120" s="369" t="s">
        <v>624</v>
      </c>
      <c r="H120" s="370" t="str">
        <f t="shared" si="26"/>
        <v>Euros</v>
      </c>
      <c r="I120" s="371">
        <f t="shared" si="27"/>
        <v>0</v>
      </c>
      <c r="J120" s="370">
        <f t="shared" si="28"/>
        <v>0</v>
      </c>
      <c r="K120" s="370" t="str">
        <f t="shared" si="29"/>
        <v/>
      </c>
      <c r="L120" s="370">
        <f t="shared" si="30"/>
        <v>0</v>
      </c>
      <c r="M120" s="370">
        <f t="shared" si="31"/>
        <v>0</v>
      </c>
      <c r="N120" s="370" t="str">
        <f t="shared" si="32"/>
        <v/>
      </c>
      <c r="O120" s="370">
        <f t="shared" si="33"/>
        <v>0</v>
      </c>
      <c r="P120" s="370">
        <f t="shared" si="34"/>
        <v>0</v>
      </c>
      <c r="Q120" s="370" t="str">
        <f t="shared" si="35"/>
        <v/>
      </c>
      <c r="R120" s="370">
        <f t="shared" si="36"/>
        <v>0</v>
      </c>
      <c r="S120" s="370" t="str">
        <f t="shared" si="37"/>
        <v>Euros</v>
      </c>
      <c r="T120" s="370"/>
      <c r="U120" s="370"/>
      <c r="V120" s="372" t="str">
        <f t="shared" si="38"/>
        <v/>
      </c>
    </row>
    <row r="121" spans="1:22" x14ac:dyDescent="0.4">
      <c r="A121" s="454" t="s">
        <v>920</v>
      </c>
      <c r="B121" s="631" t="s">
        <v>947</v>
      </c>
      <c r="C121" s="630"/>
      <c r="D121" s="631"/>
      <c r="E121" s="630"/>
      <c r="F121" s="368"/>
      <c r="G121" s="369" t="s">
        <v>624</v>
      </c>
      <c r="H121" s="370" t="str">
        <f t="shared" ref="H121:H122" si="39">K121&amp;N121&amp;Q121&amp;S121</f>
        <v>Euros</v>
      </c>
      <c r="I121" s="371">
        <f t="shared" ref="I121:I122" si="40">+E121</f>
        <v>0</v>
      </c>
      <c r="J121" s="370">
        <f t="shared" ref="J121:J122" si="41">INT(I121/1000000000)</f>
        <v>0</v>
      </c>
      <c r="K121" s="370" t="str">
        <f t="shared" ref="K121:K122" si="42">VLOOKUP(J121,offre,2,FALSE)&amp;IF(J121=0,"",IF(J121=1,"milliard ","milliards "))</f>
        <v/>
      </c>
      <c r="L121" s="370">
        <f t="shared" ref="L121:L122" si="43">+I121-J121*1000000000</f>
        <v>0</v>
      </c>
      <c r="M121" s="370">
        <f t="shared" ref="M121:M122" si="44">INT(L121/1000000)</f>
        <v>0</v>
      </c>
      <c r="N121" s="370" t="str">
        <f t="shared" ref="N121:N122" si="45">VLOOKUP(M121,offre,2,FALSE)&amp;IF(M121=0,"",IF(M121=1,"million ","millions "))</f>
        <v/>
      </c>
      <c r="O121" s="370">
        <f t="shared" ref="O121:O122" si="46">+L121-M121*1000000</f>
        <v>0</v>
      </c>
      <c r="P121" s="370">
        <f t="shared" ref="P121:P122" si="47">INT(O121/1000)</f>
        <v>0</v>
      </c>
      <c r="Q121" s="370" t="str">
        <f t="shared" ref="Q121:Q122" si="48">IF(P121=0,"",IF(P121=1,"mille ",VLOOKUP(P121,offre,2,FALSE)&amp;"mille "))</f>
        <v/>
      </c>
      <c r="R121" s="370">
        <f t="shared" ref="R121:R122" si="49">+O121-P121*1000</f>
        <v>0</v>
      </c>
      <c r="S121" s="370" t="str">
        <f t="shared" ref="S121:S122" si="50">VLOOKUP(R121,offre,2,FALSE)&amp;"Euros"</f>
        <v>Euros</v>
      </c>
      <c r="T121" s="370"/>
      <c r="U121" s="370"/>
      <c r="V121" s="372" t="str">
        <f t="shared" ref="V121:V122" si="51">UPPER(LEFT(Y121,1))&amp;MID(Y121,2,255)</f>
        <v/>
      </c>
    </row>
    <row r="122" spans="1:22" x14ac:dyDescent="0.4">
      <c r="A122" s="416" t="s">
        <v>965</v>
      </c>
      <c r="B122" s="635" t="s">
        <v>824</v>
      </c>
      <c r="C122" s="126" t="s">
        <v>334</v>
      </c>
      <c r="D122" s="441">
        <v>1</v>
      </c>
      <c r="E122" s="367"/>
      <c r="F122" s="368" t="str">
        <f t="shared" ref="F122" si="52">UPPER(LEFT(H122,1))&amp;MID(H122,2,255)</f>
        <v>Euros</v>
      </c>
      <c r="G122" s="369" t="s">
        <v>624</v>
      </c>
      <c r="H122" s="370" t="str">
        <f t="shared" si="39"/>
        <v>Euros</v>
      </c>
      <c r="I122" s="371">
        <f t="shared" si="40"/>
        <v>0</v>
      </c>
      <c r="J122" s="370">
        <f t="shared" si="41"/>
        <v>0</v>
      </c>
      <c r="K122" s="370" t="str">
        <f t="shared" si="42"/>
        <v/>
      </c>
      <c r="L122" s="370">
        <f t="shared" si="43"/>
        <v>0</v>
      </c>
      <c r="M122" s="370">
        <f t="shared" si="44"/>
        <v>0</v>
      </c>
      <c r="N122" s="370" t="str">
        <f t="shared" si="45"/>
        <v/>
      </c>
      <c r="O122" s="370">
        <f t="shared" si="46"/>
        <v>0</v>
      </c>
      <c r="P122" s="370">
        <f t="shared" si="47"/>
        <v>0</v>
      </c>
      <c r="Q122" s="370" t="str">
        <f t="shared" si="48"/>
        <v/>
      </c>
      <c r="R122" s="370">
        <f t="shared" si="49"/>
        <v>0</v>
      </c>
      <c r="S122" s="370" t="str">
        <f t="shared" si="50"/>
        <v>Euros</v>
      </c>
      <c r="T122" s="370"/>
      <c r="U122" s="370"/>
      <c r="V122" s="372" t="str">
        <f t="shared" si="51"/>
        <v/>
      </c>
    </row>
    <row r="123" spans="1:22" ht="19.2" x14ac:dyDescent="0.4">
      <c r="A123" s="677"/>
      <c r="B123" s="43"/>
      <c r="C123" s="43"/>
      <c r="D123" s="441"/>
      <c r="E123" s="515"/>
      <c r="F123" s="368"/>
      <c r="G123" s="369" t="s">
        <v>624</v>
      </c>
      <c r="H123" s="370" t="str">
        <f t="shared" si="26"/>
        <v>Euros</v>
      </c>
      <c r="I123" s="371">
        <f t="shared" si="27"/>
        <v>0</v>
      </c>
      <c r="J123" s="370">
        <f t="shared" si="28"/>
        <v>0</v>
      </c>
      <c r="K123" s="370" t="str">
        <f t="shared" si="29"/>
        <v/>
      </c>
      <c r="L123" s="370">
        <f t="shared" si="30"/>
        <v>0</v>
      </c>
      <c r="M123" s="370">
        <f t="shared" si="31"/>
        <v>0</v>
      </c>
      <c r="N123" s="370" t="str">
        <f t="shared" si="32"/>
        <v/>
      </c>
      <c r="O123" s="370">
        <f t="shared" si="33"/>
        <v>0</v>
      </c>
      <c r="P123" s="370">
        <f t="shared" si="34"/>
        <v>0</v>
      </c>
      <c r="Q123" s="370" t="str">
        <f t="shared" si="35"/>
        <v/>
      </c>
      <c r="R123" s="370">
        <f t="shared" si="36"/>
        <v>0</v>
      </c>
      <c r="S123" s="370" t="str">
        <f t="shared" si="37"/>
        <v>Euros</v>
      </c>
      <c r="T123" s="370"/>
      <c r="U123" s="370"/>
      <c r="V123" s="372" t="str">
        <f t="shared" si="38"/>
        <v/>
      </c>
    </row>
    <row r="124" spans="1:22" ht="19.2" x14ac:dyDescent="0.4">
      <c r="A124" s="678"/>
      <c r="B124" s="572" t="s">
        <v>937</v>
      </c>
      <c r="C124" s="43"/>
      <c r="D124" s="72"/>
      <c r="E124" s="513"/>
      <c r="F124" s="368"/>
      <c r="G124" s="369" t="s">
        <v>624</v>
      </c>
      <c r="H124" s="370" t="str">
        <f t="shared" si="26"/>
        <v>Euros</v>
      </c>
      <c r="I124" s="371">
        <f t="shared" si="27"/>
        <v>0</v>
      </c>
      <c r="J124" s="370">
        <f t="shared" si="28"/>
        <v>0</v>
      </c>
      <c r="K124" s="370" t="str">
        <f t="shared" si="29"/>
        <v/>
      </c>
      <c r="L124" s="370">
        <f t="shared" si="30"/>
        <v>0</v>
      </c>
      <c r="M124" s="370">
        <f t="shared" si="31"/>
        <v>0</v>
      </c>
      <c r="N124" s="370" t="str">
        <f t="shared" si="32"/>
        <v/>
      </c>
      <c r="O124" s="370">
        <f t="shared" si="33"/>
        <v>0</v>
      </c>
      <c r="P124" s="370">
        <f t="shared" si="34"/>
        <v>0</v>
      </c>
      <c r="Q124" s="370" t="str">
        <f t="shared" si="35"/>
        <v/>
      </c>
      <c r="R124" s="370">
        <f t="shared" si="36"/>
        <v>0</v>
      </c>
      <c r="S124" s="370" t="str">
        <f t="shared" si="37"/>
        <v>Euros</v>
      </c>
      <c r="T124" s="370"/>
      <c r="U124" s="370"/>
      <c r="V124" s="372" t="str">
        <f t="shared" si="38"/>
        <v/>
      </c>
    </row>
    <row r="125" spans="1:22" x14ac:dyDescent="0.4">
      <c r="A125" s="60" t="s">
        <v>921</v>
      </c>
      <c r="B125" s="61" t="s">
        <v>349</v>
      </c>
      <c r="C125" s="57"/>
      <c r="E125" s="21"/>
      <c r="F125" s="368"/>
      <c r="G125" s="369" t="s">
        <v>624</v>
      </c>
      <c r="H125" s="370" t="str">
        <f t="shared" si="26"/>
        <v>Euros</v>
      </c>
      <c r="I125" s="371">
        <f t="shared" si="27"/>
        <v>0</v>
      </c>
      <c r="J125" s="370">
        <f t="shared" si="28"/>
        <v>0</v>
      </c>
      <c r="K125" s="370" t="str">
        <f t="shared" si="29"/>
        <v/>
      </c>
      <c r="L125" s="370">
        <f t="shared" si="30"/>
        <v>0</v>
      </c>
      <c r="M125" s="370">
        <f t="shared" si="31"/>
        <v>0</v>
      </c>
      <c r="N125" s="370" t="str">
        <f t="shared" si="32"/>
        <v/>
      </c>
      <c r="O125" s="370">
        <f t="shared" si="33"/>
        <v>0</v>
      </c>
      <c r="P125" s="370">
        <f t="shared" si="34"/>
        <v>0</v>
      </c>
      <c r="Q125" s="370" t="str">
        <f t="shared" si="35"/>
        <v/>
      </c>
      <c r="R125" s="370">
        <f t="shared" si="36"/>
        <v>0</v>
      </c>
      <c r="S125" s="370" t="str">
        <f t="shared" si="37"/>
        <v>Euros</v>
      </c>
      <c r="T125" s="370"/>
      <c r="U125" s="370"/>
      <c r="V125" s="372" t="str">
        <f t="shared" si="38"/>
        <v/>
      </c>
    </row>
    <row r="126" spans="1:22" x14ac:dyDescent="0.4">
      <c r="A126" s="37" t="s">
        <v>907</v>
      </c>
      <c r="B126" s="50" t="s">
        <v>352</v>
      </c>
      <c r="C126" s="57"/>
      <c r="D126" s="441"/>
      <c r="E126" s="21"/>
      <c r="F126" s="368"/>
      <c r="G126" s="369" t="s">
        <v>624</v>
      </c>
      <c r="H126" s="370" t="str">
        <f t="shared" si="26"/>
        <v>Euros</v>
      </c>
      <c r="I126" s="371">
        <f t="shared" si="27"/>
        <v>0</v>
      </c>
      <c r="J126" s="370">
        <f t="shared" si="28"/>
        <v>0</v>
      </c>
      <c r="K126" s="370" t="str">
        <f t="shared" si="29"/>
        <v/>
      </c>
      <c r="L126" s="370">
        <f t="shared" si="30"/>
        <v>0</v>
      </c>
      <c r="M126" s="370">
        <f t="shared" si="31"/>
        <v>0</v>
      </c>
      <c r="N126" s="370" t="str">
        <f t="shared" si="32"/>
        <v/>
      </c>
      <c r="O126" s="370">
        <f t="shared" si="33"/>
        <v>0</v>
      </c>
      <c r="P126" s="370">
        <f t="shared" si="34"/>
        <v>0</v>
      </c>
      <c r="Q126" s="370" t="str">
        <f t="shared" si="35"/>
        <v/>
      </c>
      <c r="R126" s="370">
        <f t="shared" si="36"/>
        <v>0</v>
      </c>
      <c r="S126" s="370" t="str">
        <f t="shared" si="37"/>
        <v>Euros</v>
      </c>
      <c r="T126" s="370"/>
      <c r="U126" s="370"/>
      <c r="V126" s="372" t="str">
        <f t="shared" si="38"/>
        <v/>
      </c>
    </row>
    <row r="127" spans="1:22" x14ac:dyDescent="0.4">
      <c r="A127" s="37" t="s">
        <v>914</v>
      </c>
      <c r="B127" s="50" t="s">
        <v>360</v>
      </c>
      <c r="C127" s="57"/>
      <c r="D127" s="441"/>
      <c r="E127" s="21"/>
      <c r="F127" s="368"/>
      <c r="G127" s="369" t="s">
        <v>624</v>
      </c>
      <c r="H127" s="370" t="str">
        <f t="shared" si="26"/>
        <v>Euros</v>
      </c>
      <c r="I127" s="371">
        <f t="shared" si="27"/>
        <v>0</v>
      </c>
      <c r="J127" s="370">
        <f t="shared" si="28"/>
        <v>0</v>
      </c>
      <c r="K127" s="370" t="str">
        <f t="shared" si="29"/>
        <v/>
      </c>
      <c r="L127" s="370">
        <f t="shared" si="30"/>
        <v>0</v>
      </c>
      <c r="M127" s="370">
        <f t="shared" si="31"/>
        <v>0</v>
      </c>
      <c r="N127" s="370" t="str">
        <f t="shared" si="32"/>
        <v/>
      </c>
      <c r="O127" s="370">
        <f t="shared" si="33"/>
        <v>0</v>
      </c>
      <c r="P127" s="370">
        <f t="shared" si="34"/>
        <v>0</v>
      </c>
      <c r="Q127" s="370" t="str">
        <f t="shared" si="35"/>
        <v/>
      </c>
      <c r="R127" s="370">
        <f t="shared" si="36"/>
        <v>0</v>
      </c>
      <c r="S127" s="370" t="str">
        <f t="shared" si="37"/>
        <v>Euros</v>
      </c>
      <c r="T127" s="370"/>
      <c r="U127" s="370"/>
      <c r="V127" s="372" t="str">
        <f t="shared" si="38"/>
        <v/>
      </c>
    </row>
    <row r="128" spans="1:22" ht="19.2" x14ac:dyDescent="0.4">
      <c r="A128" s="37"/>
      <c r="B128" s="49" t="s">
        <v>361</v>
      </c>
      <c r="C128" s="57" t="s">
        <v>137</v>
      </c>
      <c r="D128" s="115">
        <v>1</v>
      </c>
      <c r="E128" s="513"/>
      <c r="F128" s="368" t="str">
        <f>UPPER(LEFT(H128,1))&amp;MID(H128,2,255)</f>
        <v>Euros</v>
      </c>
      <c r="G128" s="369" t="s">
        <v>624</v>
      </c>
      <c r="H128" s="370" t="str">
        <f t="shared" si="26"/>
        <v>Euros</v>
      </c>
      <c r="I128" s="371">
        <f t="shared" si="27"/>
        <v>0</v>
      </c>
      <c r="J128" s="370">
        <f t="shared" si="28"/>
        <v>0</v>
      </c>
      <c r="K128" s="370" t="str">
        <f t="shared" si="29"/>
        <v/>
      </c>
      <c r="L128" s="370">
        <f t="shared" si="30"/>
        <v>0</v>
      </c>
      <c r="M128" s="370">
        <f t="shared" si="31"/>
        <v>0</v>
      </c>
      <c r="N128" s="370" t="str">
        <f t="shared" si="32"/>
        <v/>
      </c>
      <c r="O128" s="370">
        <f t="shared" si="33"/>
        <v>0</v>
      </c>
      <c r="P128" s="370">
        <f t="shared" si="34"/>
        <v>0</v>
      </c>
      <c r="Q128" s="370" t="str">
        <f t="shared" si="35"/>
        <v/>
      </c>
      <c r="R128" s="370">
        <f t="shared" si="36"/>
        <v>0</v>
      </c>
      <c r="S128" s="370" t="str">
        <f t="shared" si="37"/>
        <v>Euros</v>
      </c>
      <c r="T128" s="370"/>
      <c r="U128" s="370"/>
      <c r="V128" s="372" t="str">
        <f t="shared" si="38"/>
        <v/>
      </c>
    </row>
    <row r="129" spans="1:22" ht="19.2" x14ac:dyDescent="0.4">
      <c r="A129" s="37" t="s">
        <v>908</v>
      </c>
      <c r="B129" s="61" t="s">
        <v>370</v>
      </c>
      <c r="C129" s="57"/>
      <c r="D129" s="441"/>
      <c r="E129" s="513"/>
      <c r="F129" s="368"/>
      <c r="G129" s="369" t="s">
        <v>624</v>
      </c>
      <c r="H129" s="370" t="str">
        <f t="shared" si="26"/>
        <v>Euros</v>
      </c>
      <c r="I129" s="371">
        <f t="shared" si="27"/>
        <v>0</v>
      </c>
      <c r="J129" s="370">
        <f t="shared" si="28"/>
        <v>0</v>
      </c>
      <c r="K129" s="370" t="str">
        <f t="shared" si="29"/>
        <v/>
      </c>
      <c r="L129" s="370">
        <f t="shared" si="30"/>
        <v>0</v>
      </c>
      <c r="M129" s="370">
        <f t="shared" si="31"/>
        <v>0</v>
      </c>
      <c r="N129" s="370" t="str">
        <f t="shared" si="32"/>
        <v/>
      </c>
      <c r="O129" s="370">
        <f t="shared" si="33"/>
        <v>0</v>
      </c>
      <c r="P129" s="370">
        <f t="shared" si="34"/>
        <v>0</v>
      </c>
      <c r="Q129" s="370" t="str">
        <f t="shared" si="35"/>
        <v/>
      </c>
      <c r="R129" s="370">
        <f t="shared" si="36"/>
        <v>0</v>
      </c>
      <c r="S129" s="370" t="str">
        <f t="shared" si="37"/>
        <v>Euros</v>
      </c>
      <c r="T129" s="370"/>
      <c r="U129" s="370"/>
      <c r="V129" s="372" t="str">
        <f t="shared" si="38"/>
        <v/>
      </c>
    </row>
    <row r="130" spans="1:22" ht="19.2" x14ac:dyDescent="0.4">
      <c r="A130" s="679" t="s">
        <v>909</v>
      </c>
      <c r="B130" s="420" t="s">
        <v>372</v>
      </c>
      <c r="C130" s="386" t="s">
        <v>594</v>
      </c>
      <c r="D130" s="115">
        <v>1</v>
      </c>
      <c r="E130" s="515"/>
      <c r="F130" s="368" t="str">
        <f>UPPER(LEFT(H130,1))&amp;MID(H130,2,255)</f>
        <v>Euros</v>
      </c>
      <c r="G130" s="369" t="s">
        <v>624</v>
      </c>
      <c r="H130" s="370" t="str">
        <f t="shared" si="26"/>
        <v>Euros</v>
      </c>
      <c r="I130" s="371">
        <f t="shared" si="27"/>
        <v>0</v>
      </c>
      <c r="J130" s="370">
        <f t="shared" si="28"/>
        <v>0</v>
      </c>
      <c r="K130" s="370" t="str">
        <f t="shared" si="29"/>
        <v/>
      </c>
      <c r="L130" s="370">
        <f t="shared" si="30"/>
        <v>0</v>
      </c>
      <c r="M130" s="370">
        <f t="shared" si="31"/>
        <v>0</v>
      </c>
      <c r="N130" s="370" t="str">
        <f t="shared" si="32"/>
        <v/>
      </c>
      <c r="O130" s="370">
        <f t="shared" si="33"/>
        <v>0</v>
      </c>
      <c r="P130" s="370">
        <f t="shared" si="34"/>
        <v>0</v>
      </c>
      <c r="Q130" s="370" t="str">
        <f t="shared" si="35"/>
        <v/>
      </c>
      <c r="R130" s="370">
        <f t="shared" si="36"/>
        <v>0</v>
      </c>
      <c r="S130" s="370" t="str">
        <f t="shared" si="37"/>
        <v>Euros</v>
      </c>
      <c r="T130" s="370"/>
      <c r="U130" s="370"/>
      <c r="V130" s="372" t="str">
        <f t="shared" si="38"/>
        <v/>
      </c>
    </row>
    <row r="131" spans="1:22" ht="19.2" x14ac:dyDescent="0.4">
      <c r="A131" s="37" t="s">
        <v>910</v>
      </c>
      <c r="B131" s="50" t="s">
        <v>376</v>
      </c>
      <c r="C131" s="386" t="s">
        <v>594</v>
      </c>
      <c r="D131" s="115">
        <v>1</v>
      </c>
      <c r="E131" s="515"/>
      <c r="F131" s="368" t="str">
        <f>UPPER(LEFT(H131,1))&amp;MID(H131,2,255)</f>
        <v>Euros</v>
      </c>
      <c r="G131" s="369" t="s">
        <v>624</v>
      </c>
      <c r="H131" s="370" t="str">
        <f t="shared" si="26"/>
        <v>Euros</v>
      </c>
      <c r="I131" s="371">
        <f t="shared" si="27"/>
        <v>0</v>
      </c>
      <c r="J131" s="370">
        <f t="shared" si="28"/>
        <v>0</v>
      </c>
      <c r="K131" s="370" t="str">
        <f t="shared" si="29"/>
        <v/>
      </c>
      <c r="L131" s="370">
        <f t="shared" si="30"/>
        <v>0</v>
      </c>
      <c r="M131" s="370">
        <f t="shared" si="31"/>
        <v>0</v>
      </c>
      <c r="N131" s="370" t="str">
        <f t="shared" si="32"/>
        <v/>
      </c>
      <c r="O131" s="370">
        <f t="shared" si="33"/>
        <v>0</v>
      </c>
      <c r="P131" s="370">
        <f t="shared" si="34"/>
        <v>0</v>
      </c>
      <c r="Q131" s="370" t="str">
        <f t="shared" si="35"/>
        <v/>
      </c>
      <c r="R131" s="370">
        <f t="shared" si="36"/>
        <v>0</v>
      </c>
      <c r="S131" s="370" t="str">
        <f t="shared" si="37"/>
        <v>Euros</v>
      </c>
      <c r="T131" s="370"/>
      <c r="U131" s="370"/>
      <c r="V131" s="372" t="str">
        <f t="shared" si="38"/>
        <v/>
      </c>
    </row>
    <row r="132" spans="1:22" ht="19.2" x14ac:dyDescent="0.4">
      <c r="A132" s="37" t="s">
        <v>911</v>
      </c>
      <c r="B132" s="50" t="s">
        <v>378</v>
      </c>
      <c r="C132" s="386" t="s">
        <v>594</v>
      </c>
      <c r="D132" s="115">
        <v>1</v>
      </c>
      <c r="E132" s="513"/>
      <c r="F132" s="368" t="str">
        <f>UPPER(LEFT(H132,1))&amp;MID(H132,2,255)</f>
        <v>Euros</v>
      </c>
      <c r="G132" s="369" t="s">
        <v>624</v>
      </c>
      <c r="H132" s="370" t="str">
        <f t="shared" si="26"/>
        <v>Euros</v>
      </c>
      <c r="I132" s="371">
        <f t="shared" si="27"/>
        <v>0</v>
      </c>
      <c r="J132" s="370">
        <f t="shared" si="28"/>
        <v>0</v>
      </c>
      <c r="K132" s="370" t="str">
        <f t="shared" si="29"/>
        <v/>
      </c>
      <c r="L132" s="370">
        <f t="shared" si="30"/>
        <v>0</v>
      </c>
      <c r="M132" s="370">
        <f t="shared" si="31"/>
        <v>0</v>
      </c>
      <c r="N132" s="370" t="str">
        <f t="shared" si="32"/>
        <v/>
      </c>
      <c r="O132" s="370">
        <f t="shared" si="33"/>
        <v>0</v>
      </c>
      <c r="P132" s="370">
        <f t="shared" si="34"/>
        <v>0</v>
      </c>
      <c r="Q132" s="370" t="str">
        <f t="shared" si="35"/>
        <v/>
      </c>
      <c r="R132" s="370">
        <f t="shared" si="36"/>
        <v>0</v>
      </c>
      <c r="S132" s="370" t="str">
        <f t="shared" si="37"/>
        <v>Euros</v>
      </c>
      <c r="T132" s="370"/>
      <c r="U132" s="370"/>
      <c r="V132" s="372" t="str">
        <f t="shared" si="38"/>
        <v/>
      </c>
    </row>
    <row r="133" spans="1:22" x14ac:dyDescent="0.4">
      <c r="B133" s="572" t="s">
        <v>938</v>
      </c>
      <c r="C133" s="50"/>
      <c r="D133" s="50"/>
      <c r="E133" s="50"/>
      <c r="F133" s="50"/>
    </row>
  </sheetData>
  <mergeCells count="4">
    <mergeCell ref="D11:F12"/>
    <mergeCell ref="D16:F17"/>
    <mergeCell ref="B4:E4"/>
    <mergeCell ref="B6:C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133"/>
  <sheetViews>
    <sheetView zoomScaleNormal="100" workbookViewId="0">
      <selection activeCell="A2" sqref="A2"/>
    </sheetView>
  </sheetViews>
  <sheetFormatPr baseColWidth="10" defaultColWidth="11.44140625" defaultRowHeight="16.2" x14ac:dyDescent="0.35"/>
  <cols>
    <col min="1" max="1" width="11.109375" style="190" customWidth="1"/>
    <col min="2" max="2" width="76.88671875" style="190" customWidth="1"/>
    <col min="3" max="3" width="13.5546875" style="190" customWidth="1"/>
    <col min="4" max="4" width="12.5546875" style="302" customWidth="1"/>
    <col min="5" max="5" width="17" style="302" customWidth="1"/>
    <col min="6" max="6" width="15.88671875" style="302" bestFit="1" customWidth="1"/>
    <col min="7" max="7" width="11.44140625" style="190"/>
    <col min="8" max="19" width="0" style="190" hidden="1" customWidth="1"/>
    <col min="20" max="16384" width="11.44140625" style="190"/>
  </cols>
  <sheetData>
    <row r="2" spans="1:6" s="221" customFormat="1" ht="18" x14ac:dyDescent="0.3">
      <c r="A2" s="684"/>
      <c r="B2" s="330" t="s">
        <v>867</v>
      </c>
    </row>
    <row r="3" spans="1:6" s="221" customFormat="1" ht="14.4" x14ac:dyDescent="0.3"/>
    <row r="4" spans="1:6" s="221" customFormat="1" ht="18" x14ac:dyDescent="0.3">
      <c r="A4" s="247"/>
      <c r="B4" s="713" t="s">
        <v>974</v>
      </c>
      <c r="C4" s="713"/>
      <c r="D4" s="713"/>
      <c r="E4" s="713"/>
      <c r="F4" s="247"/>
    </row>
    <row r="5" spans="1:6" x14ac:dyDescent="0.35">
      <c r="A5" s="191"/>
      <c r="B5" s="191"/>
      <c r="C5" s="191"/>
      <c r="D5" s="189"/>
      <c r="E5" s="245"/>
      <c r="F5" s="245"/>
    </row>
    <row r="6" spans="1:6" x14ac:dyDescent="0.35">
      <c r="B6" s="339" t="s">
        <v>946</v>
      </c>
      <c r="C6" s="247"/>
      <c r="D6" s="247"/>
      <c r="E6" s="247"/>
      <c r="F6" s="247"/>
    </row>
    <row r="7" spans="1:6" x14ac:dyDescent="0.35">
      <c r="A7" s="246"/>
      <c r="B7" s="247"/>
      <c r="C7" s="247"/>
      <c r="D7" s="189"/>
      <c r="E7" s="245"/>
      <c r="F7" s="245"/>
    </row>
    <row r="8" spans="1:6" x14ac:dyDescent="0.35">
      <c r="A8" s="248" t="s">
        <v>11</v>
      </c>
      <c r="B8" s="249" t="s">
        <v>527</v>
      </c>
      <c r="C8" s="249" t="s">
        <v>13</v>
      </c>
      <c r="D8" s="250" t="s">
        <v>14</v>
      </c>
      <c r="E8" s="251" t="s">
        <v>855</v>
      </c>
      <c r="F8" s="251" t="s">
        <v>529</v>
      </c>
    </row>
    <row r="9" spans="1:6" x14ac:dyDescent="0.35">
      <c r="A9" s="252" t="s">
        <v>22</v>
      </c>
      <c r="B9" s="253" t="s">
        <v>530</v>
      </c>
      <c r="C9" s="254"/>
      <c r="D9" s="255"/>
      <c r="E9" s="256"/>
      <c r="F9" s="257"/>
    </row>
    <row r="10" spans="1:6" x14ac:dyDescent="0.35">
      <c r="A10" s="258" t="s">
        <v>24</v>
      </c>
      <c r="B10" s="208" t="s">
        <v>531</v>
      </c>
      <c r="C10" s="203" t="s">
        <v>21</v>
      </c>
      <c r="D10" s="714" t="s">
        <v>532</v>
      </c>
      <c r="E10" s="715"/>
      <c r="F10" s="716"/>
    </row>
    <row r="11" spans="1:6" x14ac:dyDescent="0.35">
      <c r="A11" s="210"/>
      <c r="B11" s="259" t="s">
        <v>533</v>
      </c>
      <c r="C11" s="200"/>
      <c r="D11" s="717"/>
      <c r="E11" s="718"/>
      <c r="F11" s="719"/>
    </row>
    <row r="12" spans="1:6" x14ac:dyDescent="0.35">
      <c r="A12" s="260"/>
      <c r="B12" s="261"/>
      <c r="C12" s="200"/>
      <c r="D12" s="255"/>
      <c r="E12" s="256"/>
      <c r="F12" s="257"/>
    </row>
    <row r="13" spans="1:6" x14ac:dyDescent="0.35">
      <c r="A13" s="262" t="s">
        <v>26</v>
      </c>
      <c r="B13" s="263" t="s">
        <v>23</v>
      </c>
      <c r="C13" s="254"/>
      <c r="D13" s="255"/>
      <c r="E13" s="256"/>
      <c r="F13" s="257"/>
    </row>
    <row r="14" spans="1:6" x14ac:dyDescent="0.35">
      <c r="A14" s="305" t="s">
        <v>28</v>
      </c>
      <c r="B14" s="306" t="s">
        <v>534</v>
      </c>
      <c r="C14" s="254"/>
      <c r="D14" s="255"/>
      <c r="E14" s="256"/>
      <c r="F14" s="257"/>
    </row>
    <row r="15" spans="1:6" x14ac:dyDescent="0.35">
      <c r="A15" s="264" t="s">
        <v>535</v>
      </c>
      <c r="B15" s="265" t="s">
        <v>591</v>
      </c>
      <c r="C15" s="203" t="s">
        <v>21</v>
      </c>
      <c r="D15" s="714" t="s">
        <v>532</v>
      </c>
      <c r="E15" s="715"/>
      <c r="F15" s="716"/>
    </row>
    <row r="16" spans="1:6" x14ac:dyDescent="0.35">
      <c r="A16" s="264" t="s">
        <v>536</v>
      </c>
      <c r="B16" s="265" t="s">
        <v>537</v>
      </c>
      <c r="C16" s="203" t="s">
        <v>21</v>
      </c>
      <c r="D16" s="717"/>
      <c r="E16" s="718"/>
      <c r="F16" s="719"/>
    </row>
    <row r="17" spans="1:6" x14ac:dyDescent="0.35">
      <c r="A17" s="260"/>
      <c r="B17" s="259" t="s">
        <v>899</v>
      </c>
      <c r="C17" s="200"/>
      <c r="D17" s="255"/>
      <c r="E17" s="256"/>
      <c r="F17" s="257"/>
    </row>
    <row r="18" spans="1:6" x14ac:dyDescent="0.35">
      <c r="A18" s="263" t="s">
        <v>38</v>
      </c>
      <c r="B18" s="253" t="s">
        <v>539</v>
      </c>
      <c r="C18" s="193"/>
      <c r="D18" s="194"/>
      <c r="E18" s="266"/>
      <c r="F18" s="257"/>
    </row>
    <row r="19" spans="1:6" ht="18.600000000000001" x14ac:dyDescent="0.35">
      <c r="A19" s="267" t="s">
        <v>40</v>
      </c>
      <c r="B19" s="268" t="s">
        <v>540</v>
      </c>
      <c r="C19" s="203" t="s">
        <v>706</v>
      </c>
      <c r="D19" s="326">
        <f>0.7*0.7*8*0.8</f>
        <v>3.1359999999999997</v>
      </c>
      <c r="E19" s="198"/>
      <c r="F19" s="257">
        <f t="shared" ref="F19:F76" si="0">+D19*E19</f>
        <v>0</v>
      </c>
    </row>
    <row r="20" spans="1:6" ht="32.4" x14ac:dyDescent="0.35">
      <c r="A20" s="267" t="s">
        <v>51</v>
      </c>
      <c r="B20" s="268" t="s">
        <v>541</v>
      </c>
      <c r="C20" s="203" t="s">
        <v>706</v>
      </c>
      <c r="D20" s="326">
        <f>(((7.7*2)+(2.7*4))*0.6*0.8)-(0.7*0.7*8*0.8)</f>
        <v>9.4400000000000013</v>
      </c>
      <c r="E20" s="198"/>
      <c r="F20" s="257">
        <f t="shared" si="0"/>
        <v>0</v>
      </c>
    </row>
    <row r="21" spans="1:6" x14ac:dyDescent="0.35">
      <c r="A21" s="312" t="s">
        <v>542</v>
      </c>
      <c r="B21" s="313" t="s">
        <v>32</v>
      </c>
      <c r="C21" s="269"/>
      <c r="D21" s="198"/>
      <c r="E21" s="198"/>
      <c r="F21" s="257"/>
    </row>
    <row r="22" spans="1:6" ht="18.600000000000001" x14ac:dyDescent="0.35">
      <c r="A22" s="267" t="s">
        <v>543</v>
      </c>
      <c r="B22" s="268" t="s">
        <v>544</v>
      </c>
      <c r="C22" s="203" t="s">
        <v>706</v>
      </c>
      <c r="D22" s="326">
        <f>(((7.7*2)+(2.7*4))*0.2*0.8)+(0.1*0.1*8*0.25)</f>
        <v>4.2120000000000006</v>
      </c>
      <c r="E22" s="198"/>
      <c r="F22" s="257">
        <f t="shared" si="0"/>
        <v>0</v>
      </c>
    </row>
    <row r="23" spans="1:6" x14ac:dyDescent="0.35">
      <c r="A23" s="210"/>
      <c r="B23" s="271" t="s">
        <v>37</v>
      </c>
      <c r="C23" s="193"/>
      <c r="D23" s="194"/>
      <c r="E23" s="198"/>
      <c r="F23" s="257">
        <f>SUM(F19:F22)</f>
        <v>0</v>
      </c>
    </row>
    <row r="24" spans="1:6" x14ac:dyDescent="0.35">
      <c r="A24" s="210"/>
      <c r="C24" s="200"/>
      <c r="D24" s="194"/>
      <c r="E24" s="198"/>
      <c r="F24" s="257"/>
    </row>
    <row r="25" spans="1:6" x14ac:dyDescent="0.35">
      <c r="A25" s="272" t="s">
        <v>122</v>
      </c>
      <c r="B25" s="253" t="s">
        <v>39</v>
      </c>
      <c r="C25" s="217"/>
      <c r="D25" s="194"/>
      <c r="E25" s="198"/>
      <c r="F25" s="257"/>
    </row>
    <row r="26" spans="1:6" x14ac:dyDescent="0.35">
      <c r="A26" s="275" t="s">
        <v>124</v>
      </c>
      <c r="B26" s="274" t="s">
        <v>41</v>
      </c>
      <c r="C26" s="217"/>
      <c r="D26" s="194"/>
      <c r="E26" s="198"/>
      <c r="F26" s="257"/>
    </row>
    <row r="27" spans="1:6" ht="18.600000000000001" x14ac:dyDescent="0.35">
      <c r="A27" s="273" t="s">
        <v>568</v>
      </c>
      <c r="B27" s="209" t="s">
        <v>841</v>
      </c>
      <c r="C27" s="214" t="s">
        <v>706</v>
      </c>
      <c r="D27" s="326">
        <f>(8*0.7*0.7*0.05)+(26.2*0.4*0.05)</f>
        <v>0.72</v>
      </c>
      <c r="E27" s="198"/>
      <c r="F27" s="257">
        <f t="shared" si="0"/>
        <v>0</v>
      </c>
    </row>
    <row r="28" spans="1:6" ht="18.600000000000001" x14ac:dyDescent="0.35">
      <c r="A28" s="273" t="s">
        <v>603</v>
      </c>
      <c r="B28" s="209" t="s">
        <v>842</v>
      </c>
      <c r="C28" s="214" t="s">
        <v>706</v>
      </c>
      <c r="D28" s="326">
        <f>26.2*0.8*0.4</f>
        <v>8.3840000000000003</v>
      </c>
      <c r="E28" s="198"/>
      <c r="F28" s="257">
        <f t="shared" si="0"/>
        <v>0</v>
      </c>
    </row>
    <row r="29" spans="1:6" ht="18.600000000000001" x14ac:dyDescent="0.35">
      <c r="A29" s="273" t="s">
        <v>604</v>
      </c>
      <c r="B29" s="202" t="s">
        <v>47</v>
      </c>
      <c r="C29" s="214" t="s">
        <v>706</v>
      </c>
      <c r="D29" s="326">
        <f>2*0.21*0.1*2.12</f>
        <v>8.9040000000000008E-2</v>
      </c>
      <c r="E29" s="198"/>
      <c r="F29" s="257">
        <f t="shared" si="0"/>
        <v>0</v>
      </c>
    </row>
    <row r="30" spans="1:6" ht="18.600000000000001" x14ac:dyDescent="0.35">
      <c r="A30" s="273" t="s">
        <v>605</v>
      </c>
      <c r="B30" s="202" t="s">
        <v>49</v>
      </c>
      <c r="C30" s="214" t="s">
        <v>706</v>
      </c>
      <c r="D30" s="326">
        <f>(35.86-20.91)*0.07</f>
        <v>1.0465</v>
      </c>
      <c r="E30" s="198"/>
      <c r="F30" s="257">
        <f t="shared" si="0"/>
        <v>0</v>
      </c>
    </row>
    <row r="31" spans="1:6" x14ac:dyDescent="0.35">
      <c r="A31" s="275" t="s">
        <v>127</v>
      </c>
      <c r="B31" s="276" t="s">
        <v>674</v>
      </c>
      <c r="C31" s="200"/>
      <c r="D31" s="194"/>
      <c r="E31" s="198"/>
      <c r="F31" s="257"/>
    </row>
    <row r="32" spans="1:6" x14ac:dyDescent="0.35">
      <c r="A32" s="217" t="s">
        <v>570</v>
      </c>
      <c r="B32" s="276" t="s">
        <v>53</v>
      </c>
      <c r="C32" s="193"/>
      <c r="D32" s="194"/>
      <c r="E32" s="198"/>
      <c r="F32" s="257"/>
    </row>
    <row r="33" spans="1:6" ht="18.600000000000001" x14ac:dyDescent="0.35">
      <c r="A33" s="273" t="s">
        <v>789</v>
      </c>
      <c r="B33" s="202" t="s">
        <v>888</v>
      </c>
      <c r="C33" s="214" t="s">
        <v>706</v>
      </c>
      <c r="D33" s="326">
        <f>0.6*0.6*0.2*8</f>
        <v>0.57599999999999996</v>
      </c>
      <c r="E33" s="201"/>
      <c r="F33" s="257">
        <f t="shared" si="0"/>
        <v>0</v>
      </c>
    </row>
    <row r="34" spans="1:6" ht="18.600000000000001" x14ac:dyDescent="0.35">
      <c r="A34" s="273" t="s">
        <v>790</v>
      </c>
      <c r="B34" s="268" t="s">
        <v>882</v>
      </c>
      <c r="C34" s="214" t="s">
        <v>706</v>
      </c>
      <c r="D34" s="326">
        <f>26.2*0.21*0.2</f>
        <v>1.1004</v>
      </c>
      <c r="E34" s="192"/>
      <c r="F34" s="257">
        <f t="shared" si="0"/>
        <v>0</v>
      </c>
    </row>
    <row r="35" spans="1:6" ht="18.600000000000001" x14ac:dyDescent="0.35">
      <c r="A35" s="273" t="s">
        <v>791</v>
      </c>
      <c r="B35" s="202" t="s">
        <v>66</v>
      </c>
      <c r="C35" s="214" t="s">
        <v>706</v>
      </c>
      <c r="D35" s="326">
        <f>35.86*0.07</f>
        <v>2.5102000000000002</v>
      </c>
      <c r="E35" s="192"/>
      <c r="F35" s="257">
        <f t="shared" si="0"/>
        <v>0</v>
      </c>
    </row>
    <row r="36" spans="1:6" x14ac:dyDescent="0.35">
      <c r="A36" s="277" t="s">
        <v>606</v>
      </c>
      <c r="B36" s="276" t="s">
        <v>545</v>
      </c>
      <c r="C36" s="193"/>
      <c r="D36" s="194"/>
      <c r="E36" s="198"/>
      <c r="F36" s="257"/>
    </row>
    <row r="37" spans="1:6" x14ac:dyDescent="0.35">
      <c r="A37" s="210" t="s">
        <v>792</v>
      </c>
      <c r="B37" s="202" t="s">
        <v>546</v>
      </c>
      <c r="C37" s="203"/>
      <c r="D37" s="194"/>
      <c r="E37" s="198"/>
      <c r="F37" s="257"/>
    </row>
    <row r="38" spans="1:6" ht="18.600000000000001" x14ac:dyDescent="0.35">
      <c r="A38" s="210" t="s">
        <v>793</v>
      </c>
      <c r="B38" s="202" t="s">
        <v>547</v>
      </c>
      <c r="C38" s="214" t="s">
        <v>706</v>
      </c>
      <c r="D38" s="326">
        <f>0.21*0.1*8*3.4</f>
        <v>0.57120000000000004</v>
      </c>
      <c r="E38" s="192"/>
      <c r="F38" s="257">
        <f t="shared" si="0"/>
        <v>0</v>
      </c>
    </row>
    <row r="39" spans="1:6" x14ac:dyDescent="0.35">
      <c r="A39" s="210" t="s">
        <v>794</v>
      </c>
      <c r="B39" s="202" t="s">
        <v>74</v>
      </c>
      <c r="C39" s="278"/>
      <c r="D39" s="194"/>
      <c r="E39" s="198"/>
      <c r="F39" s="257"/>
    </row>
    <row r="40" spans="1:6" ht="18.600000000000001" x14ac:dyDescent="0.35">
      <c r="A40" s="210" t="s">
        <v>795</v>
      </c>
      <c r="B40" s="202" t="s">
        <v>548</v>
      </c>
      <c r="C40" s="203" t="s">
        <v>706</v>
      </c>
      <c r="D40" s="326">
        <f>0.21*0.21*26.2</f>
        <v>1.1554199999999999</v>
      </c>
      <c r="E40" s="192"/>
      <c r="F40" s="257">
        <f t="shared" si="0"/>
        <v>0</v>
      </c>
    </row>
    <row r="41" spans="1:6" x14ac:dyDescent="0.35">
      <c r="A41" s="267"/>
      <c r="B41" s="300" t="s">
        <v>796</v>
      </c>
      <c r="C41" s="300"/>
      <c r="D41" s="300"/>
      <c r="E41" s="300"/>
      <c r="F41" s="520">
        <f>SUM(F27:F40)</f>
        <v>0</v>
      </c>
    </row>
    <row r="42" spans="1:6" x14ac:dyDescent="0.35">
      <c r="A42" s="210"/>
      <c r="B42" s="279"/>
      <c r="C42" s="193"/>
      <c r="D42" s="194"/>
      <c r="E42" s="198"/>
      <c r="F42" s="257"/>
    </row>
    <row r="43" spans="1:6" x14ac:dyDescent="0.35">
      <c r="A43" s="275" t="s">
        <v>132</v>
      </c>
      <c r="B43" s="274" t="s">
        <v>123</v>
      </c>
      <c r="C43" s="280"/>
      <c r="D43" s="326"/>
      <c r="E43" s="198"/>
      <c r="F43" s="257"/>
    </row>
    <row r="44" spans="1:6" ht="18.600000000000001" x14ac:dyDescent="0.35">
      <c r="A44" s="273" t="s">
        <v>134</v>
      </c>
      <c r="B44" s="281" t="s">
        <v>883</v>
      </c>
      <c r="C44" s="282" t="s">
        <v>787</v>
      </c>
      <c r="D44" s="326">
        <f>35.86*0.05</f>
        <v>1.7930000000000001</v>
      </c>
      <c r="E44" s="198"/>
      <c r="F44" s="257">
        <f t="shared" si="0"/>
        <v>0</v>
      </c>
    </row>
    <row r="45" spans="1:6" ht="18.600000000000001" x14ac:dyDescent="0.35">
      <c r="A45" s="273" t="s">
        <v>142</v>
      </c>
      <c r="B45" s="281" t="s">
        <v>884</v>
      </c>
      <c r="C45" s="282" t="s">
        <v>787</v>
      </c>
      <c r="D45" s="326">
        <f>35.86*0.25</f>
        <v>8.9649999999999999</v>
      </c>
      <c r="E45" s="198"/>
      <c r="F45" s="257">
        <f t="shared" si="0"/>
        <v>0</v>
      </c>
    </row>
    <row r="46" spans="1:6" ht="18.600000000000001" x14ac:dyDescent="0.35">
      <c r="A46" s="273" t="s">
        <v>797</v>
      </c>
      <c r="B46" s="206" t="s">
        <v>840</v>
      </c>
      <c r="C46" s="282" t="s">
        <v>788</v>
      </c>
      <c r="D46" s="326">
        <f>32.31</f>
        <v>32.31</v>
      </c>
      <c r="E46" s="198"/>
      <c r="F46" s="257">
        <f t="shared" si="0"/>
        <v>0</v>
      </c>
    </row>
    <row r="47" spans="1:6" x14ac:dyDescent="0.35">
      <c r="A47" s="210"/>
      <c r="B47" s="300" t="s">
        <v>798</v>
      </c>
      <c r="C47" s="300"/>
      <c r="D47" s="300"/>
      <c r="E47" s="300"/>
      <c r="F47" s="520">
        <f>SUM(F44:F46)</f>
        <v>0</v>
      </c>
    </row>
    <row r="48" spans="1:6" x14ac:dyDescent="0.35">
      <c r="A48" s="210"/>
      <c r="B48" s="208"/>
      <c r="C48" s="193"/>
      <c r="D48" s="194"/>
      <c r="E48" s="198"/>
      <c r="F48" s="257"/>
    </row>
    <row r="49" spans="1:6" x14ac:dyDescent="0.35">
      <c r="A49" s="283" t="s">
        <v>148</v>
      </c>
      <c r="B49" s="284" t="s">
        <v>133</v>
      </c>
      <c r="C49" s="216"/>
      <c r="D49" s="194"/>
      <c r="E49" s="198"/>
      <c r="F49" s="257"/>
    </row>
    <row r="50" spans="1:6" x14ac:dyDescent="0.35">
      <c r="A50" s="273" t="s">
        <v>150</v>
      </c>
      <c r="B50" s="281" t="s">
        <v>686</v>
      </c>
      <c r="C50" s="282" t="s">
        <v>137</v>
      </c>
      <c r="D50" s="326">
        <f>26.2</f>
        <v>26.2</v>
      </c>
      <c r="E50" s="198"/>
      <c r="F50" s="257">
        <f t="shared" si="0"/>
        <v>0</v>
      </c>
    </row>
    <row r="51" spans="1:6" ht="18.600000000000001" x14ac:dyDescent="0.35">
      <c r="A51" s="273" t="s">
        <v>550</v>
      </c>
      <c r="B51" s="212" t="s">
        <v>549</v>
      </c>
      <c r="C51" s="285" t="s">
        <v>705</v>
      </c>
      <c r="D51" s="326">
        <f>D50*3.4</f>
        <v>89.08</v>
      </c>
      <c r="E51" s="198"/>
      <c r="F51" s="257">
        <f t="shared" si="0"/>
        <v>0</v>
      </c>
    </row>
    <row r="52" spans="1:6" x14ac:dyDescent="0.35">
      <c r="A52" s="267"/>
      <c r="B52" s="300" t="s">
        <v>799</v>
      </c>
      <c r="C52" s="300"/>
      <c r="D52" s="300"/>
      <c r="E52" s="300"/>
      <c r="F52" s="520">
        <f>SUM(F50:F51)</f>
        <v>0</v>
      </c>
    </row>
    <row r="53" spans="1:6" x14ac:dyDescent="0.35">
      <c r="A53" s="210"/>
      <c r="B53" s="208"/>
      <c r="C53" s="193"/>
      <c r="D53" s="194"/>
      <c r="E53" s="198"/>
      <c r="F53" s="257"/>
    </row>
    <row r="54" spans="1:6" x14ac:dyDescent="0.35">
      <c r="A54" s="283" t="s">
        <v>190</v>
      </c>
      <c r="B54" s="284" t="s">
        <v>149</v>
      </c>
      <c r="C54" s="193"/>
      <c r="D54" s="194"/>
      <c r="E54" s="198"/>
      <c r="F54" s="257"/>
    </row>
    <row r="55" spans="1:6" x14ac:dyDescent="0.35">
      <c r="A55" s="314" t="s">
        <v>192</v>
      </c>
      <c r="B55" s="217" t="s">
        <v>152</v>
      </c>
      <c r="C55" s="214"/>
      <c r="D55" s="194"/>
      <c r="E55" s="198"/>
      <c r="F55" s="257"/>
    </row>
    <row r="56" spans="1:6" ht="18.600000000000001" x14ac:dyDescent="0.35">
      <c r="A56" s="286" t="s">
        <v>193</v>
      </c>
      <c r="B56" s="212" t="s">
        <v>154</v>
      </c>
      <c r="C56" s="213" t="s">
        <v>707</v>
      </c>
      <c r="D56" s="326">
        <f>D51*2</f>
        <v>178.16</v>
      </c>
      <c r="E56" s="198"/>
      <c r="F56" s="257">
        <f t="shared" si="0"/>
        <v>0</v>
      </c>
    </row>
    <row r="57" spans="1:6" ht="18.600000000000001" x14ac:dyDescent="0.35">
      <c r="A57" s="286" t="s">
        <v>195</v>
      </c>
      <c r="B57" s="212" t="s">
        <v>885</v>
      </c>
      <c r="C57" s="213" t="s">
        <v>707</v>
      </c>
      <c r="D57" s="326">
        <v>0</v>
      </c>
      <c r="E57" s="198"/>
      <c r="F57" s="257">
        <f t="shared" si="0"/>
        <v>0</v>
      </c>
    </row>
    <row r="58" spans="1:6" x14ac:dyDescent="0.35">
      <c r="A58" s="315" t="s">
        <v>217</v>
      </c>
      <c r="B58" s="217" t="s">
        <v>161</v>
      </c>
      <c r="C58" s="214"/>
      <c r="D58" s="326"/>
      <c r="E58" s="198"/>
      <c r="F58" s="257"/>
    </row>
    <row r="59" spans="1:6" x14ac:dyDescent="0.35">
      <c r="A59" s="287" t="s">
        <v>218</v>
      </c>
      <c r="B59" s="212" t="s">
        <v>186</v>
      </c>
      <c r="C59" s="214" t="s">
        <v>137</v>
      </c>
      <c r="D59" s="326">
        <f>12.74</f>
        <v>12.74</v>
      </c>
      <c r="E59" s="198"/>
      <c r="F59" s="257">
        <f t="shared" si="0"/>
        <v>0</v>
      </c>
    </row>
    <row r="60" spans="1:6" x14ac:dyDescent="0.35">
      <c r="A60" s="315" t="s">
        <v>555</v>
      </c>
      <c r="B60" s="217" t="s">
        <v>169</v>
      </c>
      <c r="C60" s="288"/>
      <c r="D60" s="326"/>
      <c r="E60" s="198"/>
      <c r="F60" s="257"/>
    </row>
    <row r="61" spans="1:6" ht="18.600000000000001" x14ac:dyDescent="0.35">
      <c r="A61" s="287" t="s">
        <v>801</v>
      </c>
      <c r="B61" s="212" t="s">
        <v>171</v>
      </c>
      <c r="C61" s="213" t="s">
        <v>707</v>
      </c>
      <c r="D61" s="326">
        <f>20.91</f>
        <v>20.91</v>
      </c>
      <c r="E61" s="198"/>
      <c r="F61" s="257">
        <f t="shared" si="0"/>
        <v>0</v>
      </c>
    </row>
    <row r="62" spans="1:6" ht="18.600000000000001" x14ac:dyDescent="0.35">
      <c r="A62" s="287" t="s">
        <v>802</v>
      </c>
      <c r="B62" s="212" t="s">
        <v>592</v>
      </c>
      <c r="C62" s="213" t="s">
        <v>707</v>
      </c>
      <c r="D62" s="326">
        <f>10.62</f>
        <v>10.62</v>
      </c>
      <c r="E62" s="198"/>
      <c r="F62" s="257">
        <f t="shared" si="0"/>
        <v>0</v>
      </c>
    </row>
    <row r="63" spans="1:6" ht="18.600000000000001" x14ac:dyDescent="0.35">
      <c r="A63" s="287" t="s">
        <v>803</v>
      </c>
      <c r="B63" s="212" t="s">
        <v>593</v>
      </c>
      <c r="C63" s="213" t="s">
        <v>707</v>
      </c>
      <c r="D63" s="326">
        <f>D46-D61</f>
        <v>11.400000000000002</v>
      </c>
      <c r="E63" s="198"/>
      <c r="F63" s="257">
        <f t="shared" si="0"/>
        <v>0</v>
      </c>
    </row>
    <row r="64" spans="1:6" x14ac:dyDescent="0.35">
      <c r="A64" s="210"/>
      <c r="B64" s="300" t="s">
        <v>800</v>
      </c>
      <c r="C64" s="300"/>
      <c r="D64" s="300"/>
      <c r="E64" s="300"/>
      <c r="F64" s="520">
        <f>SUM(F56:F63)</f>
        <v>0</v>
      </c>
    </row>
    <row r="65" spans="1:6" x14ac:dyDescent="0.35">
      <c r="A65" s="210"/>
      <c r="B65" s="208"/>
      <c r="C65" s="193"/>
      <c r="D65" s="194"/>
      <c r="E65" s="198"/>
      <c r="F65" s="257"/>
    </row>
    <row r="66" spans="1:6" x14ac:dyDescent="0.35">
      <c r="A66" s="289" t="s">
        <v>237</v>
      </c>
      <c r="B66" s="290" t="s">
        <v>191</v>
      </c>
      <c r="C66" s="193"/>
      <c r="D66" s="194"/>
      <c r="E66" s="198"/>
      <c r="F66" s="257"/>
    </row>
    <row r="67" spans="1:6" x14ac:dyDescent="0.35">
      <c r="A67" s="316" t="s">
        <v>239</v>
      </c>
      <c r="B67" s="217" t="s">
        <v>194</v>
      </c>
      <c r="C67" s="214"/>
      <c r="D67" s="194"/>
      <c r="E67" s="198"/>
      <c r="F67" s="257"/>
    </row>
    <row r="68" spans="1:6" x14ac:dyDescent="0.35">
      <c r="A68" s="291" t="s">
        <v>241</v>
      </c>
      <c r="B68" s="292" t="s">
        <v>856</v>
      </c>
      <c r="C68" s="214"/>
      <c r="D68" s="194"/>
      <c r="E68" s="198"/>
      <c r="F68" s="257"/>
    </row>
    <row r="69" spans="1:6" x14ac:dyDescent="0.35">
      <c r="A69" s="291" t="s">
        <v>805</v>
      </c>
      <c r="B69" s="293" t="s">
        <v>198</v>
      </c>
      <c r="C69" s="214" t="s">
        <v>137</v>
      </c>
      <c r="D69" s="326">
        <f>(3.6*2)+(8.6*2)</f>
        <v>24.4</v>
      </c>
      <c r="E69" s="201"/>
      <c r="F69" s="257">
        <f t="shared" si="0"/>
        <v>0</v>
      </c>
    </row>
    <row r="70" spans="1:6" x14ac:dyDescent="0.35">
      <c r="A70" s="291" t="s">
        <v>806</v>
      </c>
      <c r="B70" s="212" t="s">
        <v>200</v>
      </c>
      <c r="C70" s="214" t="s">
        <v>137</v>
      </c>
      <c r="D70" s="326">
        <f>8.6*9</f>
        <v>77.399999999999991</v>
      </c>
      <c r="E70" s="201"/>
      <c r="F70" s="257">
        <f t="shared" si="0"/>
        <v>0</v>
      </c>
    </row>
    <row r="71" spans="1:6" x14ac:dyDescent="0.35">
      <c r="A71" s="316" t="s">
        <v>804</v>
      </c>
      <c r="B71" s="217" t="s">
        <v>202</v>
      </c>
      <c r="C71" s="214"/>
      <c r="D71" s="326"/>
      <c r="E71" s="270"/>
      <c r="F71" s="257"/>
    </row>
    <row r="72" spans="1:6" x14ac:dyDescent="0.35">
      <c r="A72" s="291" t="s">
        <v>807</v>
      </c>
      <c r="B72" s="199" t="s">
        <v>204</v>
      </c>
      <c r="C72" s="214" t="s">
        <v>101</v>
      </c>
      <c r="D72" s="326">
        <v>39.15</v>
      </c>
      <c r="E72" s="201"/>
      <c r="F72" s="257">
        <f t="shared" si="0"/>
        <v>0</v>
      </c>
    </row>
    <row r="73" spans="1:6" x14ac:dyDescent="0.35">
      <c r="A73" s="291" t="s">
        <v>808</v>
      </c>
      <c r="B73" s="238" t="s">
        <v>893</v>
      </c>
      <c r="C73" s="214" t="s">
        <v>137</v>
      </c>
      <c r="D73" s="326">
        <v>24.4</v>
      </c>
      <c r="E73" s="201"/>
      <c r="F73" s="257"/>
    </row>
    <row r="74" spans="1:6" x14ac:dyDescent="0.35">
      <c r="A74" s="291" t="s">
        <v>809</v>
      </c>
      <c r="B74" s="208" t="s">
        <v>642</v>
      </c>
      <c r="C74" s="214" t="s">
        <v>137</v>
      </c>
      <c r="D74" s="326">
        <f>D69</f>
        <v>24.4</v>
      </c>
      <c r="E74" s="192"/>
      <c r="F74" s="257">
        <f t="shared" si="0"/>
        <v>0</v>
      </c>
    </row>
    <row r="75" spans="1:6" x14ac:dyDescent="0.35">
      <c r="A75" s="291" t="s">
        <v>810</v>
      </c>
      <c r="B75" s="208" t="s">
        <v>708</v>
      </c>
      <c r="C75" s="214" t="s">
        <v>137</v>
      </c>
      <c r="D75" s="326">
        <v>8.8000000000000007</v>
      </c>
      <c r="E75" s="192"/>
      <c r="F75" s="257">
        <f t="shared" si="0"/>
        <v>0</v>
      </c>
    </row>
    <row r="76" spans="1:6" ht="20.25" customHeight="1" x14ac:dyDescent="0.35">
      <c r="A76" s="291" t="s">
        <v>811</v>
      </c>
      <c r="B76" s="199" t="s">
        <v>886</v>
      </c>
      <c r="C76" s="214" t="s">
        <v>137</v>
      </c>
      <c r="D76" s="326">
        <v>4.5</v>
      </c>
      <c r="E76" s="192"/>
      <c r="F76" s="257">
        <f t="shared" si="0"/>
        <v>0</v>
      </c>
    </row>
    <row r="77" spans="1:6" s="294" customFormat="1" x14ac:dyDescent="0.35">
      <c r="A77" s="197"/>
      <c r="B77" s="300" t="s">
        <v>814</v>
      </c>
      <c r="C77" s="300"/>
      <c r="D77" s="300"/>
      <c r="E77" s="300"/>
      <c r="F77" s="520">
        <f>SUM(F69:F76)</f>
        <v>0</v>
      </c>
    </row>
    <row r="78" spans="1:6" x14ac:dyDescent="0.35">
      <c r="A78" s="210"/>
      <c r="B78" s="208"/>
      <c r="C78" s="214"/>
      <c r="D78" s="194"/>
      <c r="E78" s="266"/>
      <c r="F78" s="257"/>
    </row>
    <row r="79" spans="1:6" x14ac:dyDescent="0.35">
      <c r="A79" s="295" t="s">
        <v>244</v>
      </c>
      <c r="B79" s="296" t="s">
        <v>558</v>
      </c>
      <c r="C79" s="214"/>
      <c r="D79" s="270"/>
      <c r="E79" s="297"/>
      <c r="F79" s="257"/>
    </row>
    <row r="80" spans="1:6" x14ac:dyDescent="0.35">
      <c r="A80" s="316" t="s">
        <v>246</v>
      </c>
      <c r="B80" s="317" t="s">
        <v>240</v>
      </c>
      <c r="C80" s="214"/>
      <c r="D80" s="270"/>
      <c r="E80" s="297"/>
      <c r="F80" s="257"/>
    </row>
    <row r="81" spans="1:6" ht="32.4" x14ac:dyDescent="0.35">
      <c r="A81" s="298" t="s">
        <v>734</v>
      </c>
      <c r="B81" s="281" t="s">
        <v>242</v>
      </c>
      <c r="C81" s="205" t="s">
        <v>137</v>
      </c>
      <c r="D81" s="326">
        <v>9.5</v>
      </c>
      <c r="E81" s="192"/>
      <c r="F81" s="257">
        <f>+D81*E81</f>
        <v>0</v>
      </c>
    </row>
    <row r="82" spans="1:6" x14ac:dyDescent="0.35">
      <c r="A82" s="291"/>
      <c r="B82" s="299" t="s">
        <v>813</v>
      </c>
      <c r="C82" s="288"/>
      <c r="D82" s="328"/>
      <c r="E82" s="204"/>
      <c r="F82" s="257">
        <f>SUM(F81)</f>
        <v>0</v>
      </c>
    </row>
    <row r="83" spans="1:6" s="322" customFormat="1" x14ac:dyDescent="0.35">
      <c r="A83" s="289" t="s">
        <v>252</v>
      </c>
      <c r="B83" s="236" t="s">
        <v>582</v>
      </c>
      <c r="C83" s="243"/>
      <c r="D83" s="319"/>
      <c r="E83" s="320"/>
      <c r="F83" s="257"/>
    </row>
    <row r="84" spans="1:6" s="322" customFormat="1" ht="28.8" x14ac:dyDescent="0.3">
      <c r="A84" s="321" t="s">
        <v>256</v>
      </c>
      <c r="B84" s="235" t="s">
        <v>878</v>
      </c>
      <c r="C84" s="243" t="s">
        <v>21</v>
      </c>
      <c r="D84" s="326">
        <v>1</v>
      </c>
      <c r="E84" s="192"/>
      <c r="F84" s="257">
        <f>+D84*E84</f>
        <v>0</v>
      </c>
    </row>
    <row r="85" spans="1:6" s="322" customFormat="1" x14ac:dyDescent="0.35">
      <c r="A85" s="321"/>
      <c r="B85" s="300" t="s">
        <v>929</v>
      </c>
      <c r="C85" s="300"/>
      <c r="D85" s="300"/>
      <c r="E85" s="300"/>
      <c r="F85" s="520">
        <f>SUM(F84)</f>
        <v>0</v>
      </c>
    </row>
    <row r="86" spans="1:6" x14ac:dyDescent="0.35">
      <c r="A86" s="210"/>
      <c r="B86" s="200"/>
      <c r="C86" s="200"/>
      <c r="D86" s="329"/>
      <c r="E86" s="198"/>
      <c r="F86" s="257"/>
    </row>
    <row r="87" spans="1:6" x14ac:dyDescent="0.35">
      <c r="A87" s="289" t="s">
        <v>336</v>
      </c>
      <c r="B87" s="290" t="s">
        <v>253</v>
      </c>
      <c r="C87" s="193"/>
      <c r="D87" s="255"/>
      <c r="E87" s="198"/>
      <c r="F87" s="257"/>
    </row>
    <row r="88" spans="1:6" ht="32.4" x14ac:dyDescent="0.35">
      <c r="A88" s="318" t="s">
        <v>338</v>
      </c>
      <c r="B88" s="281" t="s">
        <v>916</v>
      </c>
      <c r="C88" s="205" t="s">
        <v>594</v>
      </c>
      <c r="D88" s="326">
        <v>1</v>
      </c>
      <c r="E88" s="192"/>
      <c r="F88" s="257">
        <f>+D88*E88</f>
        <v>0</v>
      </c>
    </row>
    <row r="89" spans="1:6" ht="32.4" x14ac:dyDescent="0.35">
      <c r="A89" s="318" t="s">
        <v>610</v>
      </c>
      <c r="B89" s="281" t="s">
        <v>915</v>
      </c>
      <c r="C89" s="205" t="s">
        <v>594</v>
      </c>
      <c r="D89" s="326">
        <v>2</v>
      </c>
      <c r="E89" s="192"/>
      <c r="F89" s="257">
        <f>+D89*E89</f>
        <v>0</v>
      </c>
    </row>
    <row r="90" spans="1:6" x14ac:dyDescent="0.35">
      <c r="A90" s="318" t="s">
        <v>905</v>
      </c>
      <c r="B90" s="281" t="s">
        <v>303</v>
      </c>
      <c r="C90" s="196" t="s">
        <v>334</v>
      </c>
      <c r="D90" s="326">
        <v>3</v>
      </c>
      <c r="E90" s="192"/>
      <c r="F90" s="257">
        <f>+D90*E90</f>
        <v>0</v>
      </c>
    </row>
    <row r="91" spans="1:6" x14ac:dyDescent="0.35">
      <c r="A91" s="210"/>
      <c r="B91" s="271" t="s">
        <v>930</v>
      </c>
      <c r="C91" s="200"/>
      <c r="D91" s="326"/>
      <c r="E91" s="198"/>
      <c r="F91" s="257">
        <f>SUM(F88:F90)</f>
        <v>0</v>
      </c>
    </row>
    <row r="92" spans="1:6" x14ac:dyDescent="0.35">
      <c r="A92" s="210"/>
      <c r="B92" s="200"/>
      <c r="C92" s="200"/>
      <c r="D92" s="326"/>
      <c r="E92" s="198"/>
      <c r="F92" s="257"/>
    </row>
    <row r="93" spans="1:6" x14ac:dyDescent="0.35">
      <c r="A93" s="289" t="s">
        <v>348</v>
      </c>
      <c r="B93" s="290" t="s">
        <v>337</v>
      </c>
      <c r="C93" s="200"/>
      <c r="D93" s="326"/>
      <c r="E93" s="198"/>
      <c r="F93" s="257"/>
    </row>
    <row r="94" spans="1:6" x14ac:dyDescent="0.35">
      <c r="A94" s="291" t="s">
        <v>350</v>
      </c>
      <c r="B94" s="212" t="s">
        <v>340</v>
      </c>
      <c r="C94" s="214" t="s">
        <v>101</v>
      </c>
      <c r="D94" s="326">
        <f>(4.1*3.4)+(1.2*2.5)</f>
        <v>16.939999999999998</v>
      </c>
      <c r="E94" s="192"/>
      <c r="F94" s="257">
        <f>+D94*E94</f>
        <v>0</v>
      </c>
    </row>
    <row r="95" spans="1:6" x14ac:dyDescent="0.35">
      <c r="A95" s="291"/>
      <c r="B95" s="300" t="s">
        <v>931</v>
      </c>
      <c r="C95" s="300"/>
      <c r="D95" s="300"/>
      <c r="E95" s="300"/>
      <c r="F95" s="520">
        <f>SUM(F94)</f>
        <v>0</v>
      </c>
    </row>
    <row r="96" spans="1:6" x14ac:dyDescent="0.35">
      <c r="A96" s="291"/>
      <c r="B96" s="215"/>
      <c r="C96" s="200"/>
      <c r="D96" s="194"/>
      <c r="E96" s="266"/>
      <c r="F96" s="257"/>
    </row>
    <row r="97" spans="1:6" x14ac:dyDescent="0.35">
      <c r="A97" s="331" t="s">
        <v>392</v>
      </c>
      <c r="B97" s="239" t="s">
        <v>393</v>
      </c>
      <c r="C97" s="240"/>
      <c r="D97" s="324"/>
      <c r="E97" s="310"/>
      <c r="F97" s="257"/>
    </row>
    <row r="98" spans="1:6" x14ac:dyDescent="0.35">
      <c r="A98" s="226" t="s">
        <v>396</v>
      </c>
      <c r="B98" s="234" t="s">
        <v>397</v>
      </c>
      <c r="C98" s="249"/>
      <c r="D98" s="250"/>
      <c r="E98" s="251"/>
      <c r="F98" s="257"/>
    </row>
    <row r="99" spans="1:6" x14ac:dyDescent="0.35">
      <c r="A99" s="228" t="s">
        <v>400</v>
      </c>
      <c r="B99" s="237" t="s">
        <v>409</v>
      </c>
      <c r="C99" s="231"/>
      <c r="D99" s="323"/>
      <c r="E99" s="311"/>
      <c r="F99" s="257"/>
    </row>
    <row r="100" spans="1:6" ht="29.4" x14ac:dyDescent="0.35">
      <c r="A100" s="227" t="s">
        <v>402</v>
      </c>
      <c r="B100" s="229" t="s">
        <v>829</v>
      </c>
      <c r="C100" s="233" t="s">
        <v>137</v>
      </c>
      <c r="D100" s="326">
        <v>55</v>
      </c>
      <c r="E100" s="192"/>
      <c r="F100" s="257">
        <f>+D100*E100</f>
        <v>0</v>
      </c>
    </row>
    <row r="101" spans="1:6" x14ac:dyDescent="0.35">
      <c r="A101" s="222" t="s">
        <v>408</v>
      </c>
      <c r="B101" s="237" t="s">
        <v>595</v>
      </c>
      <c r="C101" s="227"/>
      <c r="D101" s="326"/>
      <c r="E101" s="311"/>
      <c r="F101" s="257"/>
    </row>
    <row r="102" spans="1:6" x14ac:dyDescent="0.35">
      <c r="A102" s="227" t="s">
        <v>410</v>
      </c>
      <c r="B102" s="229" t="s">
        <v>830</v>
      </c>
      <c r="C102" s="227" t="s">
        <v>355</v>
      </c>
      <c r="D102" s="326">
        <v>1</v>
      </c>
      <c r="E102" s="192"/>
      <c r="F102" s="257">
        <f>+D102*E102</f>
        <v>0</v>
      </c>
    </row>
    <row r="103" spans="1:6" x14ac:dyDescent="0.35">
      <c r="A103" s="228" t="s">
        <v>412</v>
      </c>
      <c r="B103" s="234" t="s">
        <v>423</v>
      </c>
      <c r="C103" s="227"/>
      <c r="D103" s="326"/>
      <c r="E103" s="311"/>
      <c r="F103" s="257"/>
    </row>
    <row r="104" spans="1:6" x14ac:dyDescent="0.35">
      <c r="A104" s="226" t="s">
        <v>414</v>
      </c>
      <c r="B104" s="232" t="s">
        <v>912</v>
      </c>
      <c r="C104" s="227" t="s">
        <v>355</v>
      </c>
      <c r="D104" s="326">
        <v>1</v>
      </c>
      <c r="E104" s="192"/>
      <c r="F104" s="257">
        <f>+D104*E104</f>
        <v>0</v>
      </c>
    </row>
    <row r="105" spans="1:6" x14ac:dyDescent="0.35">
      <c r="A105" s="228" t="s">
        <v>422</v>
      </c>
      <c r="B105" s="234" t="s">
        <v>434</v>
      </c>
      <c r="C105" s="227"/>
      <c r="D105" s="326"/>
      <c r="E105" s="311"/>
      <c r="F105" s="257"/>
    </row>
    <row r="106" spans="1:6" x14ac:dyDescent="0.35">
      <c r="A106" s="227" t="s">
        <v>424</v>
      </c>
      <c r="B106" s="229" t="s">
        <v>832</v>
      </c>
      <c r="C106" s="227" t="s">
        <v>355</v>
      </c>
      <c r="D106" s="326">
        <v>1</v>
      </c>
      <c r="E106" s="192"/>
      <c r="F106" s="257">
        <f>+D106*E106</f>
        <v>0</v>
      </c>
    </row>
    <row r="107" spans="1:6" x14ac:dyDescent="0.35">
      <c r="A107" s="228" t="s">
        <v>433</v>
      </c>
      <c r="B107" s="234" t="s">
        <v>438</v>
      </c>
      <c r="C107" s="227"/>
      <c r="D107" s="326"/>
      <c r="E107" s="311"/>
      <c r="F107" s="257"/>
    </row>
    <row r="108" spans="1:6" x14ac:dyDescent="0.35">
      <c r="A108" s="226" t="s">
        <v>435</v>
      </c>
      <c r="B108" s="232" t="s">
        <v>440</v>
      </c>
      <c r="C108" s="227" t="s">
        <v>334</v>
      </c>
      <c r="D108" s="326">
        <v>2</v>
      </c>
      <c r="E108" s="192"/>
      <c r="F108" s="257">
        <f>+D108*E108</f>
        <v>0</v>
      </c>
    </row>
    <row r="109" spans="1:6" x14ac:dyDescent="0.35">
      <c r="A109" s="226" t="s">
        <v>913</v>
      </c>
      <c r="B109" s="232" t="s">
        <v>442</v>
      </c>
      <c r="C109" s="227" t="s">
        <v>334</v>
      </c>
      <c r="D109" s="326">
        <v>4</v>
      </c>
      <c r="E109" s="192"/>
      <c r="F109" s="257">
        <f>+D109*E109</f>
        <v>0</v>
      </c>
    </row>
    <row r="110" spans="1:6" x14ac:dyDescent="0.35">
      <c r="A110" s="222" t="s">
        <v>437</v>
      </c>
      <c r="B110" s="234" t="s">
        <v>444</v>
      </c>
      <c r="C110" s="227"/>
      <c r="D110" s="326"/>
      <c r="E110" s="311"/>
      <c r="F110" s="257"/>
    </row>
    <row r="111" spans="1:6" x14ac:dyDescent="0.35">
      <c r="A111" s="227" t="s">
        <v>439</v>
      </c>
      <c r="B111" s="238" t="s">
        <v>446</v>
      </c>
      <c r="C111" s="227" t="s">
        <v>334</v>
      </c>
      <c r="D111" s="326">
        <v>4</v>
      </c>
      <c r="E111" s="192"/>
      <c r="F111" s="257">
        <f>+D111*E111</f>
        <v>0</v>
      </c>
    </row>
    <row r="112" spans="1:6" x14ac:dyDescent="0.35">
      <c r="A112" s="228" t="s">
        <v>443</v>
      </c>
      <c r="B112" s="234" t="s">
        <v>454</v>
      </c>
      <c r="C112" s="227"/>
      <c r="D112" s="326"/>
      <c r="E112" s="311"/>
      <c r="F112" s="257"/>
    </row>
    <row r="113" spans="1:22" x14ac:dyDescent="0.35">
      <c r="A113" s="226" t="s">
        <v>445</v>
      </c>
      <c r="B113" s="232" t="s">
        <v>456</v>
      </c>
      <c r="C113" s="227" t="s">
        <v>334</v>
      </c>
      <c r="D113" s="326">
        <v>3</v>
      </c>
      <c r="E113" s="192"/>
      <c r="F113" s="257">
        <f>+D113*E113</f>
        <v>0</v>
      </c>
    </row>
    <row r="114" spans="1:22" s="221" customFormat="1" x14ac:dyDescent="0.3">
      <c r="A114" s="232" t="s">
        <v>447</v>
      </c>
      <c r="B114" s="238" t="s">
        <v>442</v>
      </c>
      <c r="C114" s="244" t="s">
        <v>594</v>
      </c>
      <c r="D114" s="326">
        <v>1</v>
      </c>
      <c r="E114" s="242"/>
      <c r="F114" s="257">
        <f>+D114*E114</f>
        <v>0</v>
      </c>
      <c r="G114" s="223" t="s">
        <v>624</v>
      </c>
      <c r="H114" s="224" t="str">
        <f t="shared" ref="H114:H119" si="1">K114&amp;N114&amp;Q114&amp;S114</f>
        <v>Euros</v>
      </c>
      <c r="I114" s="225">
        <f t="shared" ref="I114:I119" si="2">+E114</f>
        <v>0</v>
      </c>
      <c r="J114" s="224">
        <f t="shared" ref="J114:J119" si="3">INT(I114/1000000000)</f>
        <v>0</v>
      </c>
      <c r="K114" s="224" t="str">
        <f t="shared" ref="K114:K119" si="4">VLOOKUP(J114,offre,2,FALSE)&amp;IF(J114=0,"",IF(J114=1,"milliard ","milliards "))</f>
        <v/>
      </c>
      <c r="L114" s="224">
        <f t="shared" ref="L114:L119" si="5">+I114-J114*1000000000</f>
        <v>0</v>
      </c>
      <c r="M114" s="224">
        <f t="shared" ref="M114:M119" si="6">INT(L114/1000000)</f>
        <v>0</v>
      </c>
      <c r="N114" s="224" t="str">
        <f t="shared" ref="N114:N119" si="7">VLOOKUP(M114,offre,2,FALSE)&amp;IF(M114=0,"",IF(M114=1,"million ","millions "))</f>
        <v/>
      </c>
      <c r="O114" s="224">
        <f t="shared" ref="O114:O119" si="8">+L114-M114*1000000</f>
        <v>0</v>
      </c>
      <c r="P114" s="224">
        <f t="shared" ref="P114:P119" si="9">INT(O114/1000)</f>
        <v>0</v>
      </c>
      <c r="Q114" s="224" t="str">
        <f t="shared" ref="Q114:Q119" si="10">IF(P114=0,"",IF(P114=1,"mille ",VLOOKUP(P114,offre,2,FALSE)&amp;"mille "))</f>
        <v/>
      </c>
      <c r="R114" s="224">
        <f t="shared" ref="R114:R119" si="11">+O114-P114*1000</f>
        <v>0</v>
      </c>
      <c r="S114" s="224" t="str">
        <f t="shared" ref="S114:S119" si="12">VLOOKUP(R114,offre,2,FALSE)&amp;"Euros"</f>
        <v>Euros</v>
      </c>
      <c r="T114" s="224"/>
      <c r="U114" s="224"/>
      <c r="V114" s="221" t="str">
        <f t="shared" ref="V114:V119" si="13">UPPER(LEFT(Y114,1))&amp;MID(Y114,2,255)</f>
        <v/>
      </c>
    </row>
    <row r="115" spans="1:22" s="221" customFormat="1" x14ac:dyDescent="0.3">
      <c r="A115" s="241" t="s">
        <v>453</v>
      </c>
      <c r="B115" s="241" t="s">
        <v>444</v>
      </c>
      <c r="C115" s="327"/>
      <c r="D115" s="326"/>
      <c r="E115" s="192"/>
      <c r="F115" s="257"/>
      <c r="G115" s="223" t="s">
        <v>624</v>
      </c>
      <c r="H115" s="224" t="str">
        <f t="shared" si="1"/>
        <v>Euros</v>
      </c>
      <c r="I115" s="225">
        <f t="shared" si="2"/>
        <v>0</v>
      </c>
      <c r="J115" s="224">
        <f t="shared" si="3"/>
        <v>0</v>
      </c>
      <c r="K115" s="224" t="str">
        <f t="shared" si="4"/>
        <v/>
      </c>
      <c r="L115" s="224">
        <f t="shared" si="5"/>
        <v>0</v>
      </c>
      <c r="M115" s="224">
        <f t="shared" si="6"/>
        <v>0</v>
      </c>
      <c r="N115" s="224" t="str">
        <f t="shared" si="7"/>
        <v/>
      </c>
      <c r="O115" s="224">
        <f t="shared" si="8"/>
        <v>0</v>
      </c>
      <c r="P115" s="224">
        <f t="shared" si="9"/>
        <v>0</v>
      </c>
      <c r="Q115" s="224" t="str">
        <f t="shared" si="10"/>
        <v/>
      </c>
      <c r="R115" s="224">
        <f t="shared" si="11"/>
        <v>0</v>
      </c>
      <c r="S115" s="224" t="str">
        <f t="shared" si="12"/>
        <v>Euros</v>
      </c>
      <c r="T115" s="224"/>
      <c r="U115" s="224"/>
      <c r="V115" s="221" t="str">
        <f t="shared" si="13"/>
        <v/>
      </c>
    </row>
    <row r="116" spans="1:22" s="221" customFormat="1" x14ac:dyDescent="0.3">
      <c r="A116" s="238" t="s">
        <v>455</v>
      </c>
      <c r="B116" s="238" t="s">
        <v>446</v>
      </c>
      <c r="C116" s="244" t="s">
        <v>594</v>
      </c>
      <c r="D116" s="326">
        <v>1</v>
      </c>
      <c r="E116" s="192"/>
      <c r="F116" s="257">
        <f>+D116*E116</f>
        <v>0</v>
      </c>
      <c r="G116" s="223" t="s">
        <v>624</v>
      </c>
      <c r="H116" s="224" t="str">
        <f t="shared" si="1"/>
        <v>Euros</v>
      </c>
      <c r="I116" s="225">
        <f t="shared" si="2"/>
        <v>0</v>
      </c>
      <c r="J116" s="224">
        <f t="shared" si="3"/>
        <v>0</v>
      </c>
      <c r="K116" s="224" t="str">
        <f t="shared" si="4"/>
        <v/>
      </c>
      <c r="L116" s="224">
        <f t="shared" si="5"/>
        <v>0</v>
      </c>
      <c r="M116" s="224">
        <f t="shared" si="6"/>
        <v>0</v>
      </c>
      <c r="N116" s="224" t="str">
        <f t="shared" si="7"/>
        <v/>
      </c>
      <c r="O116" s="224">
        <f t="shared" si="8"/>
        <v>0</v>
      </c>
      <c r="P116" s="224">
        <f t="shared" si="9"/>
        <v>0</v>
      </c>
      <c r="Q116" s="224" t="str">
        <f t="shared" si="10"/>
        <v/>
      </c>
      <c r="R116" s="224">
        <f t="shared" si="11"/>
        <v>0</v>
      </c>
      <c r="S116" s="224" t="str">
        <f t="shared" si="12"/>
        <v>Euros</v>
      </c>
      <c r="T116" s="224"/>
      <c r="U116" s="224"/>
      <c r="V116" s="221" t="str">
        <f t="shared" si="13"/>
        <v/>
      </c>
    </row>
    <row r="117" spans="1:22" s="221" customFormat="1" x14ac:dyDescent="0.35">
      <c r="A117" s="238" t="s">
        <v>918</v>
      </c>
      <c r="B117" s="238" t="s">
        <v>450</v>
      </c>
      <c r="C117" s="244" t="s">
        <v>594</v>
      </c>
      <c r="D117" s="326">
        <v>1</v>
      </c>
      <c r="E117" s="192"/>
      <c r="F117" s="257">
        <f>+D117*E117</f>
        <v>0</v>
      </c>
      <c r="G117" s="223" t="s">
        <v>624</v>
      </c>
      <c r="H117" s="224" t="str">
        <f t="shared" si="1"/>
        <v>Euros</v>
      </c>
      <c r="I117" s="225">
        <f t="shared" si="2"/>
        <v>0</v>
      </c>
      <c r="J117" s="224">
        <f t="shared" si="3"/>
        <v>0</v>
      </c>
      <c r="K117" s="224" t="str">
        <f t="shared" si="4"/>
        <v/>
      </c>
      <c r="L117" s="224">
        <f t="shared" si="5"/>
        <v>0</v>
      </c>
      <c r="M117" s="224">
        <f t="shared" si="6"/>
        <v>0</v>
      </c>
      <c r="N117" s="224" t="str">
        <f t="shared" si="7"/>
        <v/>
      </c>
      <c r="O117" s="224">
        <f t="shared" si="8"/>
        <v>0</v>
      </c>
      <c r="P117" s="224">
        <f t="shared" si="9"/>
        <v>0</v>
      </c>
      <c r="Q117" s="224" t="str">
        <f t="shared" si="10"/>
        <v/>
      </c>
      <c r="R117" s="224">
        <f t="shared" si="11"/>
        <v>0</v>
      </c>
      <c r="S117" s="224" t="str">
        <f t="shared" si="12"/>
        <v>Euros</v>
      </c>
      <c r="T117" s="224"/>
      <c r="U117" s="224"/>
      <c r="V117" s="190" t="str">
        <f t="shared" si="13"/>
        <v/>
      </c>
    </row>
    <row r="118" spans="1:22" s="221" customFormat="1" x14ac:dyDescent="0.3">
      <c r="A118" s="241" t="s">
        <v>919</v>
      </c>
      <c r="B118" s="241" t="s">
        <v>454</v>
      </c>
      <c r="C118" s="327"/>
      <c r="D118" s="326"/>
      <c r="E118" s="192"/>
      <c r="F118" s="257"/>
      <c r="G118" s="223" t="s">
        <v>624</v>
      </c>
      <c r="H118" s="224" t="str">
        <f t="shared" si="1"/>
        <v>Euros</v>
      </c>
      <c r="I118" s="225">
        <f t="shared" si="2"/>
        <v>0</v>
      </c>
      <c r="J118" s="224">
        <f t="shared" si="3"/>
        <v>0</v>
      </c>
      <c r="K118" s="224" t="str">
        <f t="shared" si="4"/>
        <v/>
      </c>
      <c r="L118" s="224">
        <f t="shared" si="5"/>
        <v>0</v>
      </c>
      <c r="M118" s="224">
        <f t="shared" si="6"/>
        <v>0</v>
      </c>
      <c r="N118" s="224" t="str">
        <f t="shared" si="7"/>
        <v/>
      </c>
      <c r="O118" s="224">
        <f t="shared" si="8"/>
        <v>0</v>
      </c>
      <c r="P118" s="224">
        <f t="shared" si="9"/>
        <v>0</v>
      </c>
      <c r="Q118" s="224" t="str">
        <f t="shared" si="10"/>
        <v/>
      </c>
      <c r="R118" s="224">
        <f t="shared" si="11"/>
        <v>0</v>
      </c>
      <c r="S118" s="224" t="str">
        <f t="shared" si="12"/>
        <v>Euros</v>
      </c>
      <c r="T118" s="224"/>
      <c r="U118" s="224"/>
      <c r="V118" s="221" t="str">
        <f t="shared" si="13"/>
        <v/>
      </c>
    </row>
    <row r="119" spans="1:22" s="221" customFormat="1" x14ac:dyDescent="0.3">
      <c r="A119" s="238" t="s">
        <v>964</v>
      </c>
      <c r="B119" s="238" t="s">
        <v>456</v>
      </c>
      <c r="C119" s="244" t="s">
        <v>594</v>
      </c>
      <c r="D119" s="326">
        <v>1</v>
      </c>
      <c r="E119" s="192"/>
      <c r="F119" s="257">
        <f>+D119*E119</f>
        <v>0</v>
      </c>
      <c r="G119" s="223" t="s">
        <v>624</v>
      </c>
      <c r="H119" s="224" t="str">
        <f t="shared" si="1"/>
        <v>Euros</v>
      </c>
      <c r="I119" s="225">
        <f t="shared" si="2"/>
        <v>0</v>
      </c>
      <c r="J119" s="224">
        <f t="shared" si="3"/>
        <v>0</v>
      </c>
      <c r="K119" s="224" t="str">
        <f t="shared" si="4"/>
        <v/>
      </c>
      <c r="L119" s="224">
        <f t="shared" si="5"/>
        <v>0</v>
      </c>
      <c r="M119" s="224">
        <f t="shared" si="6"/>
        <v>0</v>
      </c>
      <c r="N119" s="224" t="str">
        <f t="shared" si="7"/>
        <v/>
      </c>
      <c r="O119" s="224">
        <f t="shared" si="8"/>
        <v>0</v>
      </c>
      <c r="P119" s="224">
        <f t="shared" si="9"/>
        <v>0</v>
      </c>
      <c r="Q119" s="224" t="str">
        <f t="shared" si="10"/>
        <v/>
      </c>
      <c r="R119" s="224">
        <f t="shared" si="11"/>
        <v>0</v>
      </c>
      <c r="S119" s="224" t="str">
        <f t="shared" si="12"/>
        <v>Euros</v>
      </c>
      <c r="T119" s="224"/>
      <c r="U119" s="224"/>
      <c r="V119" s="221" t="str">
        <f t="shared" si="13"/>
        <v/>
      </c>
    </row>
    <row r="120" spans="1:22" s="221" customFormat="1" ht="14.4" x14ac:dyDescent="0.3">
      <c r="A120" s="241" t="s">
        <v>920</v>
      </c>
      <c r="B120" s="308" t="s">
        <v>947</v>
      </c>
      <c r="C120" s="307"/>
      <c r="D120" s="308"/>
      <c r="E120" s="307"/>
      <c r="F120" s="308"/>
    </row>
    <row r="121" spans="1:22" s="221" customFormat="1" ht="14.4" x14ac:dyDescent="0.3">
      <c r="A121" s="238" t="s">
        <v>965</v>
      </c>
      <c r="B121" s="309" t="s">
        <v>824</v>
      </c>
      <c r="C121" s="230" t="s">
        <v>334</v>
      </c>
      <c r="D121" s="326">
        <v>1</v>
      </c>
      <c r="E121" s="242"/>
      <c r="F121" s="242">
        <f>+E121*D121</f>
        <v>0</v>
      </c>
      <c r="P121" s="221">
        <v>1</v>
      </c>
    </row>
    <row r="122" spans="1:22" x14ac:dyDescent="0.35">
      <c r="A122" s="221"/>
      <c r="B122" s="300" t="s">
        <v>932</v>
      </c>
      <c r="C122" s="300"/>
      <c r="D122" s="300"/>
      <c r="E122" s="300"/>
      <c r="F122" s="520">
        <f>SUM(F100:F121)</f>
        <v>0</v>
      </c>
      <c r="V122" s="221"/>
    </row>
    <row r="123" spans="1:22" x14ac:dyDescent="0.35">
      <c r="A123" s="301"/>
      <c r="B123" s="325"/>
      <c r="C123" s="200"/>
      <c r="D123" s="194"/>
      <c r="E123" s="266"/>
      <c r="F123" s="257"/>
    </row>
    <row r="124" spans="1:22" x14ac:dyDescent="0.35">
      <c r="A124" s="332" t="s">
        <v>906</v>
      </c>
      <c r="B124" s="211" t="s">
        <v>349</v>
      </c>
      <c r="C124" s="196"/>
      <c r="D124" s="192"/>
      <c r="E124" s="192"/>
      <c r="F124" s="257"/>
      <c r="H124" s="195"/>
    </row>
    <row r="125" spans="1:22" x14ac:dyDescent="0.35">
      <c r="A125" s="333" t="s">
        <v>907</v>
      </c>
      <c r="B125" s="208" t="s">
        <v>352</v>
      </c>
      <c r="C125" s="196"/>
      <c r="D125" s="326"/>
      <c r="E125" s="192"/>
      <c r="F125" s="257"/>
      <c r="H125" s="195"/>
    </row>
    <row r="126" spans="1:22" ht="32.4" x14ac:dyDescent="0.35">
      <c r="A126" s="333" t="s">
        <v>914</v>
      </c>
      <c r="B126" s="199" t="s">
        <v>698</v>
      </c>
      <c r="C126" s="196" t="s">
        <v>355</v>
      </c>
      <c r="D126" s="326">
        <v>1</v>
      </c>
      <c r="E126" s="192"/>
      <c r="F126" s="257">
        <f>+D126*E126</f>
        <v>0</v>
      </c>
      <c r="H126" s="195"/>
    </row>
    <row r="127" spans="1:22" x14ac:dyDescent="0.35">
      <c r="A127" s="334" t="s">
        <v>908</v>
      </c>
      <c r="B127" s="211" t="s">
        <v>370</v>
      </c>
      <c r="C127" s="196"/>
      <c r="D127" s="326"/>
      <c r="E127" s="192"/>
      <c r="F127" s="257"/>
      <c r="H127" s="195"/>
    </row>
    <row r="128" spans="1:22" s="207" customFormat="1" x14ac:dyDescent="0.35">
      <c r="A128" s="298" t="s">
        <v>909</v>
      </c>
      <c r="B128" s="212" t="s">
        <v>372</v>
      </c>
      <c r="C128" s="205" t="s">
        <v>334</v>
      </c>
      <c r="D128" s="326">
        <v>1</v>
      </c>
      <c r="E128" s="201"/>
      <c r="F128" s="257">
        <f>+D128*E128</f>
        <v>0</v>
      </c>
      <c r="H128" s="335"/>
    </row>
    <row r="129" spans="1:21" s="207" customFormat="1" x14ac:dyDescent="0.35">
      <c r="A129" s="298" t="s">
        <v>910</v>
      </c>
      <c r="B129" s="232" t="s">
        <v>376</v>
      </c>
      <c r="C129" s="205" t="s">
        <v>334</v>
      </c>
      <c r="D129" s="326">
        <v>1</v>
      </c>
      <c r="E129" s="201"/>
      <c r="F129" s="257">
        <f>+D129*E129</f>
        <v>0</v>
      </c>
      <c r="H129" s="335"/>
    </row>
    <row r="130" spans="1:21" x14ac:dyDescent="0.35">
      <c r="A130" s="298" t="s">
        <v>911</v>
      </c>
      <c r="B130" s="208" t="s">
        <v>378</v>
      </c>
      <c r="C130" s="196" t="s">
        <v>334</v>
      </c>
      <c r="D130" s="326">
        <v>1</v>
      </c>
      <c r="E130" s="192"/>
      <c r="F130" s="257">
        <f>+D130*E130</f>
        <v>0</v>
      </c>
      <c r="H130" s="195"/>
    </row>
    <row r="131" spans="1:21" x14ac:dyDescent="0.35">
      <c r="B131" s="300" t="s">
        <v>933</v>
      </c>
      <c r="C131" s="300"/>
      <c r="D131" s="300"/>
      <c r="E131" s="300"/>
      <c r="F131" s="520">
        <f>SUM(F126:F130)</f>
        <v>0</v>
      </c>
    </row>
    <row r="132" spans="1:21" x14ac:dyDescent="0.35">
      <c r="B132" s="218" t="s">
        <v>625</v>
      </c>
      <c r="C132" s="219"/>
      <c r="D132" s="220"/>
      <c r="E132" s="303"/>
      <c r="F132" s="304">
        <f>+F131+F122+F95+F85+F77+F64+F52+F47+F41</f>
        <v>0</v>
      </c>
    </row>
    <row r="133" spans="1:21" ht="19.2" x14ac:dyDescent="0.45">
      <c r="U133" s="518"/>
    </row>
  </sheetData>
  <mergeCells count="3">
    <mergeCell ref="B4:E4"/>
    <mergeCell ref="D15:F16"/>
    <mergeCell ref="D10:F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1"/>
  <sheetViews>
    <sheetView topLeftCell="A19" workbookViewId="0">
      <selection activeCell="C21" sqref="C21"/>
    </sheetView>
  </sheetViews>
  <sheetFormatPr baseColWidth="10" defaultColWidth="50" defaultRowHeight="14.4" x14ac:dyDescent="0.3"/>
  <cols>
    <col min="1" max="1" width="4" bestFit="1" customWidth="1"/>
    <col min="2" max="2" width="66.44140625" customWidth="1"/>
    <col min="3" max="3" width="23.109375" customWidth="1"/>
    <col min="4" max="4" width="24.44140625" customWidth="1"/>
  </cols>
  <sheetData>
    <row r="1" spans="1:3" ht="19.2" x14ac:dyDescent="0.3">
      <c r="A1" s="720" t="s">
        <v>976</v>
      </c>
      <c r="B1" s="720"/>
      <c r="C1" s="720"/>
    </row>
    <row r="2" spans="1:3" ht="19.2" x14ac:dyDescent="0.3">
      <c r="A2" s="165"/>
      <c r="B2" s="165"/>
      <c r="C2" s="165"/>
    </row>
    <row r="3" spans="1:3" ht="19.2" x14ac:dyDescent="0.3">
      <c r="A3" s="720" t="s">
        <v>927</v>
      </c>
      <c r="B3" s="720"/>
      <c r="C3" s="720"/>
    </row>
    <row r="4" spans="1:3" ht="17.399999999999999" thickBot="1" x14ac:dyDescent="0.35">
      <c r="A4" s="166"/>
      <c r="B4" s="2"/>
      <c r="C4" s="167"/>
    </row>
    <row r="5" spans="1:3" ht="34.200000000000003" thickTop="1" x14ac:dyDescent="0.3">
      <c r="A5" s="168" t="s">
        <v>396</v>
      </c>
      <c r="B5" s="169" t="s">
        <v>527</v>
      </c>
      <c r="C5" s="170" t="s">
        <v>616</v>
      </c>
    </row>
    <row r="6" spans="1:3" ht="16.8" x14ac:dyDescent="0.3">
      <c r="A6" s="179" t="s">
        <v>584</v>
      </c>
      <c r="B6" s="180" t="s">
        <v>969</v>
      </c>
      <c r="C6" s="171">
        <f>+'DQE DES AMENAGEMENTS EXTERIEUR '!F69</f>
        <v>0</v>
      </c>
    </row>
    <row r="7" spans="1:3" ht="16.8" x14ac:dyDescent="0.3">
      <c r="A7" s="179" t="s">
        <v>586</v>
      </c>
      <c r="B7" s="64" t="s">
        <v>978</v>
      </c>
      <c r="C7" s="171">
        <f>+'DQE BDS'!F294</f>
        <v>0</v>
      </c>
    </row>
    <row r="8" spans="1:3" ht="16.8" x14ac:dyDescent="0.3">
      <c r="A8" s="179"/>
      <c r="B8" s="64"/>
      <c r="C8" s="171"/>
    </row>
    <row r="9" spans="1:3" ht="16.8" x14ac:dyDescent="0.3">
      <c r="A9" s="338"/>
      <c r="B9" s="336" t="s">
        <v>941</v>
      </c>
      <c r="C9" s="337">
        <f>SUM(C6:C7)</f>
        <v>0</v>
      </c>
    </row>
    <row r="10" spans="1:3" ht="16.8" x14ac:dyDescent="0.3">
      <c r="A10" s="182"/>
      <c r="B10" s="118"/>
      <c r="C10" s="173"/>
    </row>
    <row r="11" spans="1:3" ht="16.8" x14ac:dyDescent="0.3">
      <c r="A11" s="181"/>
      <c r="B11" s="69" t="s">
        <v>587</v>
      </c>
      <c r="C11" s="172">
        <f>0.18*C9</f>
        <v>0</v>
      </c>
    </row>
    <row r="12" spans="1:3" ht="17.399999999999999" thickBot="1" x14ac:dyDescent="0.35">
      <c r="A12" s="183"/>
      <c r="B12" s="184"/>
      <c r="C12" s="174"/>
    </row>
    <row r="13" spans="1:3" ht="17.399999999999999" thickBot="1" x14ac:dyDescent="0.35">
      <c r="A13" s="175"/>
      <c r="B13" s="176" t="s">
        <v>588</v>
      </c>
      <c r="C13" s="177">
        <f>+C9+C11</f>
        <v>0</v>
      </c>
    </row>
    <row r="14" spans="1:3" ht="17.399999999999999" thickTop="1" x14ac:dyDescent="0.4">
      <c r="A14" s="116"/>
      <c r="B14" s="3"/>
      <c r="C14" s="178"/>
    </row>
    <row r="17" spans="1:3" ht="19.2" x14ac:dyDescent="0.3">
      <c r="A17" s="720" t="s">
        <v>976</v>
      </c>
      <c r="B17" s="720"/>
      <c r="C17" s="720"/>
    </row>
    <row r="18" spans="1:3" ht="19.2" x14ac:dyDescent="0.3">
      <c r="A18" s="165"/>
      <c r="B18" s="165"/>
      <c r="C18" s="165"/>
    </row>
    <row r="19" spans="1:3" ht="32.25" customHeight="1" x14ac:dyDescent="0.3">
      <c r="A19" s="720" t="s">
        <v>928</v>
      </c>
      <c r="B19" s="720"/>
      <c r="C19" s="720"/>
    </row>
    <row r="20" spans="1:3" ht="17.399999999999999" thickBot="1" x14ac:dyDescent="0.35">
      <c r="A20" s="166"/>
      <c r="B20" s="2"/>
      <c r="C20" s="167"/>
    </row>
    <row r="21" spans="1:3" ht="34.200000000000003" thickTop="1" x14ac:dyDescent="0.3">
      <c r="A21" s="168" t="s">
        <v>396</v>
      </c>
      <c r="B21" s="169" t="s">
        <v>527</v>
      </c>
      <c r="C21" s="170" t="s">
        <v>616</v>
      </c>
    </row>
    <row r="22" spans="1:3" ht="16.8" x14ac:dyDescent="0.3">
      <c r="A22" s="179" t="s">
        <v>584</v>
      </c>
      <c r="B22" s="180" t="s">
        <v>585</v>
      </c>
      <c r="C22" s="171">
        <f>+C6</f>
        <v>0</v>
      </c>
    </row>
    <row r="23" spans="1:3" ht="16.8" x14ac:dyDescent="0.3">
      <c r="A23" s="179" t="s">
        <v>586</v>
      </c>
      <c r="B23" s="64" t="s">
        <v>978</v>
      </c>
      <c r="C23" s="171">
        <f>+'DQE BDS'!F294</f>
        <v>0</v>
      </c>
    </row>
    <row r="24" spans="1:3" ht="16.8" x14ac:dyDescent="0.3">
      <c r="A24" s="179" t="s">
        <v>860</v>
      </c>
      <c r="B24" s="64" t="s">
        <v>861</v>
      </c>
      <c r="C24" s="171">
        <f>+'DQE GUERITE +GE'!F132</f>
        <v>0</v>
      </c>
    </row>
    <row r="25" spans="1:3" ht="16.8" x14ac:dyDescent="0.3">
      <c r="A25" s="179"/>
      <c r="B25" s="64"/>
      <c r="C25" s="171"/>
    </row>
    <row r="26" spans="1:3" ht="16.8" x14ac:dyDescent="0.3">
      <c r="A26" s="181"/>
      <c r="B26" s="69" t="s">
        <v>977</v>
      </c>
      <c r="C26" s="172">
        <f>SUM(C22:C24)</f>
        <v>0</v>
      </c>
    </row>
    <row r="27" spans="1:3" ht="16.8" x14ac:dyDescent="0.3">
      <c r="A27" s="182"/>
      <c r="B27" s="118"/>
      <c r="C27" s="173"/>
    </row>
    <row r="28" spans="1:3" ht="16.8" x14ac:dyDescent="0.3">
      <c r="A28" s="181"/>
      <c r="B28" s="69" t="s">
        <v>587</v>
      </c>
      <c r="C28" s="172">
        <f>0.18*C26</f>
        <v>0</v>
      </c>
    </row>
    <row r="29" spans="1:3" ht="17.399999999999999" thickBot="1" x14ac:dyDescent="0.35">
      <c r="A29" s="183"/>
      <c r="B29" s="184"/>
      <c r="C29" s="174"/>
    </row>
    <row r="30" spans="1:3" ht="17.399999999999999" thickBot="1" x14ac:dyDescent="0.35">
      <c r="A30" s="175"/>
      <c r="B30" s="176" t="s">
        <v>588</v>
      </c>
      <c r="C30" s="177">
        <f>+C26+C28</f>
        <v>0</v>
      </c>
    </row>
    <row r="31" spans="1:3" ht="17.399999999999999" thickTop="1" x14ac:dyDescent="0.4">
      <c r="A31" s="116"/>
      <c r="B31" s="3"/>
      <c r="C31" s="178"/>
    </row>
  </sheetData>
  <mergeCells count="4">
    <mergeCell ref="A1:C1"/>
    <mergeCell ref="A3:C3"/>
    <mergeCell ref="A17:C17"/>
    <mergeCell ref="A19:C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BPU BDS </vt:lpstr>
      <vt:lpstr>DQE BDS</vt:lpstr>
      <vt:lpstr>DQE BDS </vt:lpstr>
      <vt:lpstr>BPU AMENAGEMENT EXTERIEUR </vt:lpstr>
      <vt:lpstr>DQE DES AMENAGEMENTS EXTERIEUR </vt:lpstr>
      <vt:lpstr>BPU GUERITE+GE</vt:lpstr>
      <vt:lpstr>DQE GUERITE +GE</vt:lpstr>
      <vt:lpstr>RECAPITULATIF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KONATE, Oumar</cp:lastModifiedBy>
  <dcterms:created xsi:type="dcterms:W3CDTF">2022-07-31T15:56:32Z</dcterms:created>
  <dcterms:modified xsi:type="dcterms:W3CDTF">2024-10-23T12:33:09Z</dcterms:modified>
</cp:coreProperties>
</file>